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8800" windowHeight="12024" activeTab="3"/>
  </bookViews>
  <sheets>
    <sheet name="Siglas" sheetId="5" r:id="rId1"/>
    <sheet name="Trator" sheetId="1" r:id="rId2"/>
    <sheet name="Equip" sheetId="2" r:id="rId3"/>
    <sheet name="Tra+Alf" sheetId="4" r:id="rId4"/>
  </sheets>
  <externalReferences>
    <externalReference r:id="rId5"/>
  </externalReferences>
  <calcPr calcId="162913" iterate="1" iterateCount="1"/>
</workbook>
</file>

<file path=xl/calcChain.xml><?xml version="1.0" encoding="utf-8"?>
<calcChain xmlns="http://schemas.openxmlformats.org/spreadsheetml/2006/main">
  <c r="G65" i="4" l="1"/>
  <c r="F65" i="4"/>
  <c r="C65" i="4"/>
  <c r="G64" i="4"/>
  <c r="F64" i="4"/>
  <c r="C64" i="4"/>
  <c r="G63" i="4"/>
  <c r="F63" i="4"/>
  <c r="C63" i="4"/>
  <c r="G62" i="4"/>
  <c r="F62" i="4"/>
  <c r="C62" i="4"/>
  <c r="G61" i="4"/>
  <c r="F61" i="4"/>
  <c r="C61" i="4"/>
  <c r="G60" i="4"/>
  <c r="F60" i="4"/>
  <c r="C60" i="4"/>
  <c r="G59" i="4"/>
  <c r="F59" i="4"/>
  <c r="C59" i="4"/>
  <c r="G58" i="4"/>
  <c r="F58" i="4"/>
  <c r="C58" i="4"/>
  <c r="G57" i="4"/>
  <c r="F57" i="4"/>
  <c r="C57" i="4"/>
  <c r="C56" i="4"/>
  <c r="H52" i="4"/>
  <c r="G52" i="4"/>
  <c r="I52" i="4" s="1"/>
  <c r="E52" i="4"/>
  <c r="F52" i="4" s="1"/>
  <c r="C52" i="4"/>
  <c r="B52" i="4"/>
  <c r="D52" i="4"/>
  <c r="A52" i="4"/>
  <c r="H51" i="4"/>
  <c r="G51" i="4"/>
  <c r="I51" i="4" s="1"/>
  <c r="E51" i="4"/>
  <c r="F51" i="4"/>
  <c r="C51" i="4"/>
  <c r="B51" i="4"/>
  <c r="D51" i="4" s="1"/>
  <c r="A51" i="4"/>
  <c r="H50" i="4"/>
  <c r="G50" i="4"/>
  <c r="I50" i="4"/>
  <c r="E50" i="4"/>
  <c r="C50" i="4"/>
  <c r="D50" i="4" s="1"/>
  <c r="B50" i="4"/>
  <c r="A50" i="4"/>
  <c r="H49" i="4"/>
  <c r="G49" i="4"/>
  <c r="I49" i="4" s="1"/>
  <c r="E49" i="4"/>
  <c r="C49" i="4"/>
  <c r="B49" i="4"/>
  <c r="D49" i="4" s="1"/>
  <c r="A49" i="4"/>
  <c r="H48" i="4"/>
  <c r="G48" i="4"/>
  <c r="I48" i="4"/>
  <c r="E48" i="4"/>
  <c r="F48" i="4"/>
  <c r="C48" i="4"/>
  <c r="B48" i="4"/>
  <c r="D48" i="4"/>
  <c r="A48" i="4"/>
  <c r="H47" i="4"/>
  <c r="I47" i="4" s="1"/>
  <c r="G47" i="4"/>
  <c r="E47" i="4"/>
  <c r="C47" i="4"/>
  <c r="D47" i="4" s="1"/>
  <c r="B47" i="4"/>
  <c r="A47" i="4"/>
  <c r="H46" i="4"/>
  <c r="G46" i="4"/>
  <c r="I46" i="4"/>
  <c r="E46" i="4"/>
  <c r="C46" i="4"/>
  <c r="B46" i="4"/>
  <c r="D46" i="4" s="1"/>
  <c r="A46" i="4"/>
  <c r="H45" i="4"/>
  <c r="I45" i="4" s="1"/>
  <c r="G45" i="4"/>
  <c r="E45" i="4"/>
  <c r="C45" i="4"/>
  <c r="B45" i="4"/>
  <c r="D45" i="4"/>
  <c r="A45" i="4"/>
  <c r="H44" i="4"/>
  <c r="I44" i="4" s="1"/>
  <c r="G44" i="4"/>
  <c r="E44" i="4"/>
  <c r="C44" i="4"/>
  <c r="D44" i="4" s="1"/>
  <c r="B44" i="4"/>
  <c r="A44" i="4"/>
  <c r="I43" i="4"/>
  <c r="F43" i="4"/>
  <c r="D43" i="4"/>
  <c r="A43" i="4"/>
  <c r="I39" i="4"/>
  <c r="H39" i="4"/>
  <c r="E39" i="4"/>
  <c r="C39" i="4"/>
  <c r="B39" i="4"/>
  <c r="A39" i="4"/>
  <c r="I38" i="4"/>
  <c r="H38" i="4"/>
  <c r="E38" i="4"/>
  <c r="C38" i="4"/>
  <c r="B38" i="4"/>
  <c r="A38" i="4"/>
  <c r="I37" i="4"/>
  <c r="H37" i="4"/>
  <c r="J37" i="4"/>
  <c r="E37" i="4"/>
  <c r="C37" i="4"/>
  <c r="B37" i="4"/>
  <c r="A37" i="4"/>
  <c r="I36" i="4"/>
  <c r="H36" i="4"/>
  <c r="E36" i="4"/>
  <c r="C36" i="4"/>
  <c r="B36" i="4"/>
  <c r="A36" i="4"/>
  <c r="I35" i="4"/>
  <c r="H35" i="4"/>
  <c r="E35" i="4"/>
  <c r="C35" i="4"/>
  <c r="B35" i="4"/>
  <c r="A35" i="4"/>
  <c r="I34" i="4"/>
  <c r="H34" i="4"/>
  <c r="E34" i="4"/>
  <c r="C34" i="4"/>
  <c r="B34" i="4"/>
  <c r="A34" i="4"/>
  <c r="I33" i="4"/>
  <c r="H33" i="4"/>
  <c r="J33" i="4" s="1"/>
  <c r="E33" i="4"/>
  <c r="C33" i="4"/>
  <c r="B33" i="4"/>
  <c r="A33" i="4"/>
  <c r="I32" i="4"/>
  <c r="H32" i="4"/>
  <c r="J32" i="4"/>
  <c r="E32" i="4"/>
  <c r="C32" i="4"/>
  <c r="B32" i="4"/>
  <c r="A32" i="4"/>
  <c r="I31" i="4"/>
  <c r="H31" i="4"/>
  <c r="E31" i="4"/>
  <c r="C31" i="4"/>
  <c r="B31" i="4"/>
  <c r="A31" i="4"/>
  <c r="J30" i="4"/>
  <c r="A30" i="4"/>
  <c r="F26" i="4"/>
  <c r="E26" i="4"/>
  <c r="D26" i="4"/>
  <c r="C26" i="4"/>
  <c r="J39" i="4"/>
  <c r="B26" i="4"/>
  <c r="A26" i="4"/>
  <c r="F25" i="4"/>
  <c r="E25" i="4"/>
  <c r="D25" i="4"/>
  <c r="C25" i="4"/>
  <c r="J38" i="4"/>
  <c r="B25" i="4"/>
  <c r="A25" i="4"/>
  <c r="F24" i="4"/>
  <c r="E24" i="4"/>
  <c r="D24" i="4"/>
  <c r="C24" i="4"/>
  <c r="B24" i="4"/>
  <c r="A24" i="4"/>
  <c r="F23" i="4"/>
  <c r="E23" i="4"/>
  <c r="D23" i="4"/>
  <c r="C23" i="4"/>
  <c r="J36" i="4" s="1"/>
  <c r="B23" i="4"/>
  <c r="A23" i="4"/>
  <c r="F22" i="4"/>
  <c r="E22" i="4"/>
  <c r="D22" i="4"/>
  <c r="C22" i="4"/>
  <c r="J35" i="4" s="1"/>
  <c r="B22" i="4"/>
  <c r="A22" i="4"/>
  <c r="F21" i="4"/>
  <c r="E21" i="4"/>
  <c r="D21" i="4"/>
  <c r="C21" i="4"/>
  <c r="J34" i="4" s="1"/>
  <c r="B21" i="4"/>
  <c r="F47" i="4" s="1"/>
  <c r="A21" i="4"/>
  <c r="F20" i="4"/>
  <c r="E20" i="4"/>
  <c r="D20" i="4"/>
  <c r="C20" i="4"/>
  <c r="B20" i="4"/>
  <c r="A20" i="4"/>
  <c r="F19" i="4"/>
  <c r="E19" i="4"/>
  <c r="D19" i="4"/>
  <c r="C19" i="4"/>
  <c r="B19" i="4"/>
  <c r="A19" i="4"/>
  <c r="F18" i="4"/>
  <c r="E18" i="4"/>
  <c r="D18" i="4"/>
  <c r="C18" i="4"/>
  <c r="J31" i="4"/>
  <c r="B18" i="4"/>
  <c r="F44" i="4" s="1"/>
  <c r="A18" i="4"/>
  <c r="A17" i="4"/>
  <c r="H13" i="4"/>
  <c r="F13" i="4"/>
  <c r="D13" i="4"/>
  <c r="C13" i="4"/>
  <c r="E13" i="4" s="1"/>
  <c r="G13" i="4" s="1"/>
  <c r="I13" i="4" s="1"/>
  <c r="A13" i="4"/>
  <c r="H12" i="4"/>
  <c r="F12" i="4"/>
  <c r="D12" i="4"/>
  <c r="E12" i="4"/>
  <c r="G12" i="4" s="1"/>
  <c r="I12" i="4" s="1"/>
  <c r="C12" i="4"/>
  <c r="A12" i="4"/>
  <c r="H11" i="4"/>
  <c r="F11" i="4"/>
  <c r="D11" i="4"/>
  <c r="C11" i="4"/>
  <c r="E11" i="4" s="1"/>
  <c r="G11" i="4" s="1"/>
  <c r="I11" i="4" s="1"/>
  <c r="A11" i="4"/>
  <c r="H10" i="4"/>
  <c r="F10" i="4"/>
  <c r="D10" i="4"/>
  <c r="E10" i="4"/>
  <c r="G10" i="4" s="1"/>
  <c r="I10" i="4" s="1"/>
  <c r="C10" i="4"/>
  <c r="A10" i="4"/>
  <c r="H9" i="4"/>
  <c r="F9" i="4"/>
  <c r="D9" i="4"/>
  <c r="E9" i="4" s="1"/>
  <c r="G9" i="4" s="1"/>
  <c r="I9" i="4" s="1"/>
  <c r="C9" i="4"/>
  <c r="A9" i="4"/>
  <c r="H8" i="4"/>
  <c r="F8" i="4"/>
  <c r="D8" i="4"/>
  <c r="E8" i="4"/>
  <c r="G8" i="4"/>
  <c r="I8" i="4" s="1"/>
  <c r="C8" i="4"/>
  <c r="A8" i="4"/>
  <c r="H7" i="4"/>
  <c r="F7" i="4"/>
  <c r="D7" i="4"/>
  <c r="C7" i="4"/>
  <c r="E7" i="4" s="1"/>
  <c r="G7" i="4" s="1"/>
  <c r="I7" i="4" s="1"/>
  <c r="A7" i="4"/>
  <c r="H6" i="4"/>
  <c r="F6" i="4"/>
  <c r="D6" i="4"/>
  <c r="C6" i="4"/>
  <c r="E6" i="4" s="1"/>
  <c r="G6" i="4" s="1"/>
  <c r="I6" i="4" s="1"/>
  <c r="A6" i="4"/>
  <c r="H5" i="4"/>
  <c r="F5" i="4"/>
  <c r="D5" i="4"/>
  <c r="C5" i="4"/>
  <c r="E5" i="4" s="1"/>
  <c r="G5" i="4" s="1"/>
  <c r="I5" i="4" s="1"/>
  <c r="A5" i="4"/>
  <c r="E4" i="4"/>
  <c r="G4" i="4"/>
  <c r="I4" i="4" s="1"/>
  <c r="F65" i="2"/>
  <c r="A65" i="2"/>
  <c r="F64" i="2"/>
  <c r="A64" i="2"/>
  <c r="F63" i="2"/>
  <c r="A63" i="2"/>
  <c r="F62" i="2"/>
  <c r="A62" i="2"/>
  <c r="F61" i="2"/>
  <c r="A61" i="2"/>
  <c r="F60" i="2"/>
  <c r="A60" i="2"/>
  <c r="F59" i="2"/>
  <c r="A59" i="2"/>
  <c r="F58" i="2"/>
  <c r="A58" i="2"/>
  <c r="F57" i="2"/>
  <c r="A57" i="2"/>
  <c r="A56" i="2"/>
  <c r="I52" i="2"/>
  <c r="G52" i="2"/>
  <c r="E52" i="2"/>
  <c r="F52" i="2"/>
  <c r="C52" i="2"/>
  <c r="D52" i="2" s="1"/>
  <c r="G51" i="2"/>
  <c r="I51" i="2" s="1"/>
  <c r="E51" i="2"/>
  <c r="F51" i="2" s="1"/>
  <c r="C51" i="2"/>
  <c r="D51" i="2" s="1"/>
  <c r="I50" i="2"/>
  <c r="G50" i="2"/>
  <c r="E50" i="2"/>
  <c r="F50" i="2"/>
  <c r="C50" i="2"/>
  <c r="D50" i="2" s="1"/>
  <c r="G49" i="2"/>
  <c r="I49" i="2" s="1"/>
  <c r="E49" i="2"/>
  <c r="F49" i="2" s="1"/>
  <c r="C49" i="2"/>
  <c r="D49" i="2" s="1"/>
  <c r="I48" i="2"/>
  <c r="G48" i="2"/>
  <c r="E48" i="2"/>
  <c r="F48" i="2" s="1"/>
  <c r="C48" i="2"/>
  <c r="D48" i="2" s="1"/>
  <c r="G47" i="2"/>
  <c r="I47" i="2" s="1"/>
  <c r="E47" i="2"/>
  <c r="F47" i="2" s="1"/>
  <c r="D47" i="2"/>
  <c r="C47" i="2"/>
  <c r="I46" i="2"/>
  <c r="G46" i="2"/>
  <c r="E46" i="2"/>
  <c r="F46" i="2" s="1"/>
  <c r="C46" i="2"/>
  <c r="D46" i="2" s="1"/>
  <c r="G45" i="2"/>
  <c r="I45" i="2" s="1"/>
  <c r="E45" i="2"/>
  <c r="F45" i="2" s="1"/>
  <c r="D45" i="2"/>
  <c r="C45" i="2"/>
  <c r="I44" i="2"/>
  <c r="G44" i="2"/>
  <c r="E44" i="2"/>
  <c r="F44" i="2" s="1"/>
  <c r="C44" i="2"/>
  <c r="D44" i="2" s="1"/>
  <c r="I43" i="2"/>
  <c r="F43" i="2"/>
  <c r="D43" i="2"/>
  <c r="H39" i="2"/>
  <c r="G39" i="2"/>
  <c r="E39" i="2"/>
  <c r="D39" i="2"/>
  <c r="F39" i="2" s="1"/>
  <c r="J52" i="2" s="1"/>
  <c r="C39" i="2"/>
  <c r="H38" i="2"/>
  <c r="G38" i="2"/>
  <c r="E38" i="2"/>
  <c r="C38" i="2"/>
  <c r="D38" i="2"/>
  <c r="F38" i="2"/>
  <c r="H37" i="2"/>
  <c r="G37" i="2"/>
  <c r="E37" i="2"/>
  <c r="C37" i="2"/>
  <c r="D37" i="2" s="1"/>
  <c r="F37" i="2" s="1"/>
  <c r="H36" i="2"/>
  <c r="G36" i="2"/>
  <c r="E36" i="2"/>
  <c r="C36" i="2"/>
  <c r="D36" i="2"/>
  <c r="F36" i="2" s="1"/>
  <c r="H35" i="2"/>
  <c r="G35" i="2"/>
  <c r="E35" i="2"/>
  <c r="D35" i="2"/>
  <c r="F35" i="2" s="1"/>
  <c r="C35" i="2"/>
  <c r="H34" i="2"/>
  <c r="G34" i="2"/>
  <c r="E34" i="2"/>
  <c r="C34" i="2"/>
  <c r="D34" i="2"/>
  <c r="F34" i="2" s="1"/>
  <c r="H33" i="2"/>
  <c r="G33" i="2"/>
  <c r="E33" i="2"/>
  <c r="C33" i="2"/>
  <c r="D33" i="2"/>
  <c r="F33" i="2" s="1"/>
  <c r="H32" i="2"/>
  <c r="G32" i="2"/>
  <c r="E32" i="2"/>
  <c r="C32" i="2"/>
  <c r="D32" i="2" s="1"/>
  <c r="F32" i="2" s="1"/>
  <c r="J45" i="2" s="1"/>
  <c r="K45" i="2" s="1"/>
  <c r="H31" i="2"/>
  <c r="G31" i="2"/>
  <c r="E31" i="2"/>
  <c r="C31" i="2"/>
  <c r="D31" i="2" s="1"/>
  <c r="F31" i="2" s="1"/>
  <c r="I30" i="2"/>
  <c r="D30" i="2"/>
  <c r="F30" i="2"/>
  <c r="J43" i="2" s="1"/>
  <c r="F26" i="2"/>
  <c r="E26" i="2"/>
  <c r="D26" i="2"/>
  <c r="C26" i="2"/>
  <c r="I39" i="2" s="1"/>
  <c r="F25" i="2"/>
  <c r="E25" i="2"/>
  <c r="D25" i="2"/>
  <c r="C25" i="2"/>
  <c r="I38" i="2"/>
  <c r="F24" i="2"/>
  <c r="E24" i="2"/>
  <c r="D24" i="2"/>
  <c r="C24" i="2"/>
  <c r="I37" i="2" s="1"/>
  <c r="F23" i="2"/>
  <c r="E23" i="2"/>
  <c r="D23" i="2"/>
  <c r="C23" i="2"/>
  <c r="I36" i="2" s="1"/>
  <c r="F22" i="2"/>
  <c r="E22" i="2"/>
  <c r="D22" i="2"/>
  <c r="C22" i="2"/>
  <c r="I35" i="2" s="1"/>
  <c r="F21" i="2"/>
  <c r="E21" i="2"/>
  <c r="D21" i="2"/>
  <c r="C21" i="2"/>
  <c r="I34" i="2" s="1"/>
  <c r="F20" i="2"/>
  <c r="E20" i="2"/>
  <c r="D20" i="2"/>
  <c r="C20" i="2"/>
  <c r="I33" i="2" s="1"/>
  <c r="F19" i="2"/>
  <c r="E19" i="2"/>
  <c r="D19" i="2"/>
  <c r="C19" i="2"/>
  <c r="I32" i="2" s="1"/>
  <c r="F18" i="2"/>
  <c r="E18" i="2"/>
  <c r="D18" i="2"/>
  <c r="C18" i="2"/>
  <c r="I31" i="2" s="1"/>
  <c r="G13" i="2"/>
  <c r="E13" i="2"/>
  <c r="C13" i="2"/>
  <c r="B13" i="2"/>
  <c r="D13" i="2" s="1"/>
  <c r="F13" i="2" s="1"/>
  <c r="H13" i="2" s="1"/>
  <c r="G12" i="2"/>
  <c r="E12" i="2"/>
  <c r="C12" i="2"/>
  <c r="D12" i="2" s="1"/>
  <c r="F12" i="2" s="1"/>
  <c r="H12" i="2" s="1"/>
  <c r="B12" i="2"/>
  <c r="G11" i="2"/>
  <c r="E11" i="2"/>
  <c r="C11" i="2"/>
  <c r="B11" i="2"/>
  <c r="D11" i="2"/>
  <c r="F11" i="2" s="1"/>
  <c r="H11" i="2" s="1"/>
  <c r="G10" i="2"/>
  <c r="E10" i="2"/>
  <c r="C10" i="2"/>
  <c r="B10" i="2"/>
  <c r="D10" i="2" s="1"/>
  <c r="F10" i="2" s="1"/>
  <c r="H10" i="2" s="1"/>
  <c r="G9" i="2"/>
  <c r="E9" i="2"/>
  <c r="C9" i="2"/>
  <c r="D9" i="2" s="1"/>
  <c r="F9" i="2" s="1"/>
  <c r="H9" i="2" s="1"/>
  <c r="B9" i="2"/>
  <c r="G8" i="2"/>
  <c r="E8" i="2"/>
  <c r="C8" i="2"/>
  <c r="B8" i="2"/>
  <c r="D8" i="2" s="1"/>
  <c r="F8" i="2" s="1"/>
  <c r="H8" i="2" s="1"/>
  <c r="E7" i="2"/>
  <c r="C7" i="2"/>
  <c r="B7" i="2"/>
  <c r="D7" i="2" s="1"/>
  <c r="F7" i="2" s="1"/>
  <c r="H7" i="2" s="1"/>
  <c r="E6" i="2"/>
  <c r="C6" i="2"/>
  <c r="B6" i="2"/>
  <c r="D6" i="2"/>
  <c r="F6" i="2" s="1"/>
  <c r="H6" i="2" s="1"/>
  <c r="E5" i="2"/>
  <c r="C5" i="2"/>
  <c r="D5" i="2"/>
  <c r="F5" i="2"/>
  <c r="H5" i="2" s="1"/>
  <c r="B5" i="2"/>
  <c r="D4" i="2"/>
  <c r="F4" i="2"/>
  <c r="H4" i="2" s="1"/>
  <c r="E40" i="1"/>
  <c r="E39" i="1"/>
  <c r="E38" i="1"/>
  <c r="E37" i="1"/>
  <c r="E36" i="1"/>
  <c r="E35" i="1"/>
  <c r="E34" i="1"/>
  <c r="E33" i="1"/>
  <c r="E32" i="1"/>
  <c r="B40" i="1"/>
  <c r="B39" i="1"/>
  <c r="B38" i="1"/>
  <c r="B37" i="1"/>
  <c r="B36" i="1"/>
  <c r="B35" i="1"/>
  <c r="C35" i="1" s="1"/>
  <c r="D35" i="1" s="1"/>
  <c r="B34" i="1"/>
  <c r="C34" i="1" s="1"/>
  <c r="D34" i="1" s="1"/>
  <c r="B33" i="1"/>
  <c r="B32" i="1"/>
  <c r="J21" i="1"/>
  <c r="I27" i="1"/>
  <c r="I26" i="1"/>
  <c r="I25" i="1"/>
  <c r="I24" i="1"/>
  <c r="I23" i="1"/>
  <c r="I22" i="1"/>
  <c r="I21" i="1"/>
  <c r="I20" i="1"/>
  <c r="I19" i="1"/>
  <c r="H27" i="1"/>
  <c r="J27" i="1" s="1"/>
  <c r="H26" i="1"/>
  <c r="J26" i="1"/>
  <c r="H25" i="1"/>
  <c r="J25" i="1" s="1"/>
  <c r="H24" i="1"/>
  <c r="J24" i="1" s="1"/>
  <c r="H23" i="1"/>
  <c r="J23" i="1"/>
  <c r="H22" i="1"/>
  <c r="J22" i="1"/>
  <c r="H21" i="1"/>
  <c r="H20" i="1"/>
  <c r="J20" i="1" s="1"/>
  <c r="H19" i="1"/>
  <c r="J19" i="1" s="1"/>
  <c r="G20" i="1"/>
  <c r="F27" i="1"/>
  <c r="F26" i="1"/>
  <c r="F25" i="1"/>
  <c r="F24" i="1"/>
  <c r="F23" i="1"/>
  <c r="F22" i="1"/>
  <c r="F21" i="1"/>
  <c r="F20" i="1"/>
  <c r="F19" i="1"/>
  <c r="G19" i="1" s="1"/>
  <c r="E27" i="1"/>
  <c r="G27" i="1" s="1"/>
  <c r="E26" i="1"/>
  <c r="G26" i="1" s="1"/>
  <c r="E25" i="1"/>
  <c r="G25" i="1" s="1"/>
  <c r="E24" i="1"/>
  <c r="G24" i="1"/>
  <c r="E23" i="1"/>
  <c r="G23" i="1"/>
  <c r="E22" i="1"/>
  <c r="G22" i="1"/>
  <c r="E21" i="1"/>
  <c r="G21" i="1" s="1"/>
  <c r="E20" i="1"/>
  <c r="E19" i="1"/>
  <c r="C27" i="1"/>
  <c r="C26" i="1"/>
  <c r="C25" i="1"/>
  <c r="C24" i="1"/>
  <c r="C23" i="1"/>
  <c r="C22" i="1"/>
  <c r="C21" i="1"/>
  <c r="C20" i="1"/>
  <c r="C19" i="1"/>
  <c r="B27" i="1"/>
  <c r="D27" i="1" s="1"/>
  <c r="B26" i="1"/>
  <c r="D26" i="1" s="1"/>
  <c r="B25" i="1"/>
  <c r="D25" i="1"/>
  <c r="B24" i="1"/>
  <c r="D24" i="1"/>
  <c r="B23" i="1"/>
  <c r="D23" i="1"/>
  <c r="B22" i="1"/>
  <c r="D22" i="1" s="1"/>
  <c r="B21" i="1"/>
  <c r="D21" i="1" s="1"/>
  <c r="B20" i="1"/>
  <c r="D20" i="1" s="1"/>
  <c r="B19" i="1"/>
  <c r="D19" i="1"/>
  <c r="A32" i="1"/>
  <c r="A33" i="1"/>
  <c r="A34" i="1" s="1"/>
  <c r="A35" i="1" s="1"/>
  <c r="A36" i="1" s="1"/>
  <c r="A37" i="1" s="1"/>
  <c r="A38" i="1" s="1"/>
  <c r="A39" i="1" s="1"/>
  <c r="A40" i="1" s="1"/>
  <c r="A19" i="1"/>
  <c r="A20" i="1"/>
  <c r="A21" i="1"/>
  <c r="A22" i="1"/>
  <c r="A23" i="1"/>
  <c r="A24" i="1" s="1"/>
  <c r="A25" i="1" s="1"/>
  <c r="A26" i="1" s="1"/>
  <c r="A27" i="1" s="1"/>
  <c r="A6" i="1"/>
  <c r="A7" i="1" s="1"/>
  <c r="A8" i="1" s="1"/>
  <c r="A9" i="1" s="1"/>
  <c r="A10" i="1" s="1"/>
  <c r="A11" i="1" s="1"/>
  <c r="A12" i="1" s="1"/>
  <c r="A13" i="1" s="1"/>
  <c r="A14" i="1" s="1"/>
  <c r="H40" i="1"/>
  <c r="H39" i="1"/>
  <c r="H38" i="1"/>
  <c r="H37" i="1"/>
  <c r="H36" i="1"/>
  <c r="H35" i="1"/>
  <c r="H34" i="1"/>
  <c r="H33" i="1"/>
  <c r="H32" i="1"/>
  <c r="H31" i="1"/>
  <c r="F14" i="1"/>
  <c r="F13" i="1"/>
  <c r="F12" i="1"/>
  <c r="F11" i="1"/>
  <c r="F10" i="1"/>
  <c r="F9" i="1"/>
  <c r="F8" i="1"/>
  <c r="F7" i="1"/>
  <c r="F6" i="1"/>
  <c r="E14" i="1"/>
  <c r="E13" i="1"/>
  <c r="E12" i="1"/>
  <c r="E11" i="1"/>
  <c r="E10" i="1"/>
  <c r="E9" i="1"/>
  <c r="E8" i="1"/>
  <c r="E7" i="1"/>
  <c r="E6" i="1"/>
  <c r="D14" i="1"/>
  <c r="D13" i="1"/>
  <c r="D12" i="1"/>
  <c r="D11" i="1"/>
  <c r="D10" i="1"/>
  <c r="D9" i="1"/>
  <c r="D8" i="1"/>
  <c r="D7" i="1"/>
  <c r="D6" i="1"/>
  <c r="C14" i="1"/>
  <c r="C40" i="1" s="1"/>
  <c r="D40" i="1" s="1"/>
  <c r="C13" i="1"/>
  <c r="C39" i="1"/>
  <c r="D39" i="1" s="1"/>
  <c r="C12" i="1"/>
  <c r="C38" i="1"/>
  <c r="D38" i="1"/>
  <c r="C11" i="1"/>
  <c r="C37" i="1" s="1"/>
  <c r="D37" i="1" s="1"/>
  <c r="C10" i="1"/>
  <c r="C36" i="1" s="1"/>
  <c r="D36" i="1" s="1"/>
  <c r="C9" i="1"/>
  <c r="C8" i="1"/>
  <c r="C7" i="1"/>
  <c r="C33" i="1" s="1"/>
  <c r="D33" i="1" s="1"/>
  <c r="C6" i="1"/>
  <c r="C32" i="1" s="1"/>
  <c r="D32" i="1" s="1"/>
  <c r="G14" i="1"/>
  <c r="J14" i="1" s="1"/>
  <c r="H14" i="1"/>
  <c r="I14" i="1"/>
  <c r="D18" i="1"/>
  <c r="F33" i="1" s="1"/>
  <c r="G18" i="1"/>
  <c r="F37" i="1" s="1"/>
  <c r="J18" i="1"/>
  <c r="F38" i="1" s="1"/>
  <c r="C31" i="1"/>
  <c r="D31" i="1" s="1"/>
  <c r="G13" i="1"/>
  <c r="J13" i="1"/>
  <c r="H13" i="1"/>
  <c r="I13" i="1"/>
  <c r="G12" i="1"/>
  <c r="H12" i="1"/>
  <c r="J12" i="1" s="1"/>
  <c r="I12" i="1"/>
  <c r="G11" i="1"/>
  <c r="J11" i="1" s="1"/>
  <c r="H11" i="1"/>
  <c r="I11" i="1"/>
  <c r="G10" i="1"/>
  <c r="J10" i="1"/>
  <c r="H10" i="1"/>
  <c r="I10" i="1"/>
  <c r="G9" i="1"/>
  <c r="H9" i="1"/>
  <c r="J9" i="1"/>
  <c r="I9" i="1"/>
  <c r="G8" i="1"/>
  <c r="J8" i="1" s="1"/>
  <c r="H8" i="1"/>
  <c r="I8" i="1"/>
  <c r="G7" i="1"/>
  <c r="J7" i="1" s="1"/>
  <c r="H7" i="1"/>
  <c r="I7" i="1"/>
  <c r="G6" i="1"/>
  <c r="H6" i="1"/>
  <c r="I6" i="1"/>
  <c r="J6" i="1"/>
  <c r="G5" i="1"/>
  <c r="H5" i="1"/>
  <c r="J5" i="1" s="1"/>
  <c r="I5" i="1"/>
  <c r="F50" i="4"/>
  <c r="J10" i="2" l="1"/>
  <c r="K10" i="2" s="1"/>
  <c r="H62" i="2"/>
  <c r="K52" i="2"/>
  <c r="J13" i="2"/>
  <c r="K13" i="2" s="1"/>
  <c r="H65" i="2"/>
  <c r="J50" i="2"/>
  <c r="K50" i="2" s="1"/>
  <c r="B65" i="4"/>
  <c r="J13" i="4"/>
  <c r="K13" i="4" s="1"/>
  <c r="D34" i="4"/>
  <c r="D36" i="4"/>
  <c r="I37" i="1"/>
  <c r="J4" i="2"/>
  <c r="K4" i="2" s="1"/>
  <c r="H56" i="2"/>
  <c r="H56" i="4"/>
  <c r="J4" i="4"/>
  <c r="K4" i="4" s="1"/>
  <c r="B56" i="4"/>
  <c r="J11" i="4"/>
  <c r="K11" i="4" s="1"/>
  <c r="H63" i="4"/>
  <c r="B63" i="4"/>
  <c r="H23" i="4"/>
  <c r="H59" i="4"/>
  <c r="J7" i="4"/>
  <c r="K7" i="4" s="1"/>
  <c r="B59" i="4"/>
  <c r="H60" i="2"/>
  <c r="J8" i="2"/>
  <c r="K8" i="2" s="1"/>
  <c r="J11" i="2"/>
  <c r="K11" i="2" s="1"/>
  <c r="H63" i="2"/>
  <c r="J48" i="2"/>
  <c r="K48" i="2" s="1"/>
  <c r="B61" i="4"/>
  <c r="J9" i="4"/>
  <c r="K9" i="4" s="1"/>
  <c r="D38" i="4"/>
  <c r="J46" i="2"/>
  <c r="K46" i="2" s="1"/>
  <c r="K43" i="2"/>
  <c r="J5" i="2"/>
  <c r="K5" i="2" s="1"/>
  <c r="H57" i="2"/>
  <c r="J51" i="2"/>
  <c r="K51" i="2" s="1"/>
  <c r="H58" i="2"/>
  <c r="J6" i="2"/>
  <c r="K6" i="2" s="1"/>
  <c r="H61" i="2"/>
  <c r="J9" i="2"/>
  <c r="K9" i="2" s="1"/>
  <c r="J44" i="2"/>
  <c r="K44" i="2" s="1"/>
  <c r="J8" i="4"/>
  <c r="K8" i="4" s="1"/>
  <c r="H60" i="4"/>
  <c r="B60" i="4"/>
  <c r="H62" i="4"/>
  <c r="B62" i="4"/>
  <c r="J10" i="4"/>
  <c r="K10" i="4" s="1"/>
  <c r="I23" i="4" s="1"/>
  <c r="D31" i="4"/>
  <c r="J7" i="2"/>
  <c r="K7" i="2" s="1"/>
  <c r="H59" i="2"/>
  <c r="B57" i="4"/>
  <c r="J5" i="4"/>
  <c r="K5" i="4" s="1"/>
  <c r="J49" i="2"/>
  <c r="K49" i="2" s="1"/>
  <c r="B64" i="4"/>
  <c r="H64" i="4"/>
  <c r="J12" i="4"/>
  <c r="K12" i="4" s="1"/>
  <c r="J12" i="2"/>
  <c r="K12" i="2" s="1"/>
  <c r="H64" i="2"/>
  <c r="J47" i="2"/>
  <c r="K47" i="2" s="1"/>
  <c r="H58" i="4"/>
  <c r="B58" i="4"/>
  <c r="J6" i="4"/>
  <c r="K6" i="4" s="1"/>
  <c r="H57" i="4"/>
  <c r="F34" i="1"/>
  <c r="I18" i="4"/>
  <c r="F49" i="4"/>
  <c r="F32" i="1"/>
  <c r="G18" i="4"/>
  <c r="J18" i="4" s="1"/>
  <c r="H65" i="4"/>
  <c r="F45" i="4"/>
  <c r="F39" i="1"/>
  <c r="F40" i="1"/>
  <c r="F36" i="1"/>
  <c r="H18" i="4"/>
  <c r="H61" i="4"/>
  <c r="F46" i="4"/>
  <c r="F31" i="1"/>
  <c r="I36" i="1" s="1"/>
  <c r="F35" i="1"/>
  <c r="D33" i="4" l="1"/>
  <c r="H20" i="4"/>
  <c r="H19" i="2"/>
  <c r="G19" i="2"/>
  <c r="I19" i="2"/>
  <c r="B58" i="2"/>
  <c r="I34" i="1"/>
  <c r="D32" i="4"/>
  <c r="I19" i="4"/>
  <c r="K18" i="4"/>
  <c r="D39" i="4"/>
  <c r="H26" i="4"/>
  <c r="G26" i="4"/>
  <c r="I26" i="4"/>
  <c r="I25" i="4"/>
  <c r="G25" i="4"/>
  <c r="H25" i="4"/>
  <c r="G24" i="4"/>
  <c r="D37" i="4"/>
  <c r="I24" i="4"/>
  <c r="H24" i="4"/>
  <c r="H22" i="4"/>
  <c r="I22" i="4"/>
  <c r="D35" i="4"/>
  <c r="G22" i="4"/>
  <c r="H20" i="2"/>
  <c r="G20" i="2"/>
  <c r="B59" i="2"/>
  <c r="I20" i="2"/>
  <c r="F34" i="4"/>
  <c r="G34" i="4"/>
  <c r="J47" i="4" s="1"/>
  <c r="K47" i="4" s="1"/>
  <c r="F31" i="4"/>
  <c r="G31" i="4" s="1"/>
  <c r="J44" i="4" s="1"/>
  <c r="I20" i="4"/>
  <c r="H19" i="4"/>
  <c r="H25" i="2"/>
  <c r="G25" i="2"/>
  <c r="I25" i="2"/>
  <c r="B64" i="2"/>
  <c r="I32" i="1"/>
  <c r="G21" i="2"/>
  <c r="I21" i="2"/>
  <c r="H21" i="2"/>
  <c r="B60" i="2"/>
  <c r="G23" i="4"/>
  <c r="J23" i="4" s="1"/>
  <c r="H26" i="2"/>
  <c r="G26" i="2"/>
  <c r="I26" i="2"/>
  <c r="B65" i="2"/>
  <c r="G19" i="4"/>
  <c r="I40" i="1"/>
  <c r="I21" i="4"/>
  <c r="G21" i="4"/>
  <c r="H21" i="4"/>
  <c r="I38" i="1"/>
  <c r="I39" i="1"/>
  <c r="I31" i="1"/>
  <c r="B62" i="2"/>
  <c r="H23" i="2"/>
  <c r="G23" i="2"/>
  <c r="I23" i="2"/>
  <c r="F38" i="4"/>
  <c r="G38" i="4" s="1"/>
  <c r="J51" i="4" s="1"/>
  <c r="K51" i="4" s="1"/>
  <c r="F36" i="4"/>
  <c r="G36" i="4"/>
  <c r="J49" i="4" s="1"/>
  <c r="K49" i="4" s="1"/>
  <c r="H24" i="2"/>
  <c r="B63" i="2"/>
  <c r="G24" i="2"/>
  <c r="I24" i="2"/>
  <c r="G20" i="4"/>
  <c r="B57" i="2"/>
  <c r="H18" i="2"/>
  <c r="I18" i="2"/>
  <c r="G18" i="2"/>
  <c r="J18" i="2" s="1"/>
  <c r="G17" i="4"/>
  <c r="I17" i="4"/>
  <c r="D30" i="4"/>
  <c r="H17" i="4"/>
  <c r="I35" i="1"/>
  <c r="I22" i="2"/>
  <c r="B61" i="2"/>
  <c r="H22" i="2"/>
  <c r="G22" i="2"/>
  <c r="J22" i="2" s="1"/>
  <c r="I17" i="2"/>
  <c r="B56" i="2"/>
  <c r="H17" i="2"/>
  <c r="G17" i="2"/>
  <c r="J17" i="2" s="1"/>
  <c r="I33" i="1"/>
  <c r="K44" i="4" l="1"/>
  <c r="D57" i="4"/>
  <c r="F35" i="4"/>
  <c r="G35" i="4" s="1"/>
  <c r="J48" i="4" s="1"/>
  <c r="K48" i="4" s="1"/>
  <c r="K17" i="2"/>
  <c r="D56" i="2"/>
  <c r="F32" i="4"/>
  <c r="G32" i="4" s="1"/>
  <c r="J45" i="4" s="1"/>
  <c r="K45" i="4" s="1"/>
  <c r="J21" i="2"/>
  <c r="J26" i="4"/>
  <c r="K22" i="2"/>
  <c r="D61" i="2"/>
  <c r="J19" i="4"/>
  <c r="F39" i="4"/>
  <c r="G39" i="4" s="1"/>
  <c r="J52" i="4" s="1"/>
  <c r="K52" i="4" s="1"/>
  <c r="J20" i="2"/>
  <c r="F37" i="4"/>
  <c r="G37" i="4"/>
  <c r="J50" i="4" s="1"/>
  <c r="K50" i="4" s="1"/>
  <c r="J19" i="2"/>
  <c r="D62" i="4"/>
  <c r="K23" i="4"/>
  <c r="J21" i="4"/>
  <c r="K18" i="2"/>
  <c r="D57" i="2"/>
  <c r="J23" i="2"/>
  <c r="F30" i="4"/>
  <c r="G30" i="4" s="1"/>
  <c r="J43" i="4" s="1"/>
  <c r="K43" i="4" s="1"/>
  <c r="J17" i="4"/>
  <c r="J20" i="4"/>
  <c r="J26" i="2"/>
  <c r="J25" i="2"/>
  <c r="J24" i="4"/>
  <c r="J24" i="2"/>
  <c r="J22" i="4"/>
  <c r="J25" i="4"/>
  <c r="G33" i="4"/>
  <c r="J46" i="4" s="1"/>
  <c r="K46" i="4" s="1"/>
  <c r="F33" i="4"/>
  <c r="J57" i="2" l="1"/>
  <c r="E57" i="2"/>
  <c r="K57" i="2" s="1"/>
  <c r="K25" i="2"/>
  <c r="D64" i="2"/>
  <c r="J61" i="2"/>
  <c r="E61" i="2"/>
  <c r="K61" i="2" s="1"/>
  <c r="K21" i="4"/>
  <c r="D60" i="4"/>
  <c r="K21" i="2"/>
  <c r="D60" i="2"/>
  <c r="D63" i="4"/>
  <c r="K24" i="4"/>
  <c r="K17" i="4"/>
  <c r="D56" i="4"/>
  <c r="E57" i="4"/>
  <c r="K57" i="4" s="1"/>
  <c r="J57" i="4"/>
  <c r="D64" i="4"/>
  <c r="K25" i="4"/>
  <c r="K22" i="4"/>
  <c r="D61" i="4"/>
  <c r="D65" i="4"/>
  <c r="K26" i="4"/>
  <c r="D63" i="2"/>
  <c r="K24" i="2"/>
  <c r="E62" i="4"/>
  <c r="K62" i="4" s="1"/>
  <c r="J62" i="4"/>
  <c r="D58" i="2"/>
  <c r="K19" i="2"/>
  <c r="D65" i="2"/>
  <c r="K26" i="2"/>
  <c r="J56" i="2"/>
  <c r="E56" i="2"/>
  <c r="K56" i="2" s="1"/>
  <c r="K20" i="4"/>
  <c r="D59" i="4"/>
  <c r="K20" i="2"/>
  <c r="D59" i="2"/>
  <c r="D62" i="2"/>
  <c r="K23" i="2"/>
  <c r="D58" i="4"/>
  <c r="K19" i="4"/>
  <c r="E63" i="2" l="1"/>
  <c r="K63" i="2" s="1"/>
  <c r="J63" i="2"/>
  <c r="E60" i="2"/>
  <c r="K60" i="2" s="1"/>
  <c r="J60" i="2"/>
  <c r="E65" i="4"/>
  <c r="K65" i="4" s="1"/>
  <c r="J65" i="4"/>
  <c r="E61" i="4"/>
  <c r="K61" i="4" s="1"/>
  <c r="J61" i="4"/>
  <c r="E65" i="2"/>
  <c r="K65" i="2" s="1"/>
  <c r="J65" i="2"/>
  <c r="J56" i="4"/>
  <c r="E56" i="4"/>
  <c r="K56" i="4" s="1"/>
  <c r="J59" i="2"/>
  <c r="E59" i="2"/>
  <c r="K59" i="2" s="1"/>
  <c r="E63" i="4"/>
  <c r="K63" i="4" s="1"/>
  <c r="J63" i="4"/>
  <c r="J59" i="4"/>
  <c r="E59" i="4"/>
  <c r="K59" i="4" s="1"/>
  <c r="E60" i="4"/>
  <c r="K60" i="4" s="1"/>
  <c r="J60" i="4"/>
  <c r="E64" i="4"/>
  <c r="K64" i="4" s="1"/>
  <c r="J64" i="4"/>
  <c r="E64" i="2"/>
  <c r="K64" i="2" s="1"/>
  <c r="J64" i="2"/>
  <c r="J58" i="4"/>
  <c r="E58" i="4"/>
  <c r="K58" i="4" s="1"/>
  <c r="J58" i="2"/>
  <c r="E58" i="2"/>
  <c r="K58" i="2" s="1"/>
  <c r="J62" i="2"/>
  <c r="E62" i="2"/>
  <c r="K62" i="2" s="1"/>
</calcChain>
</file>

<file path=xl/sharedStrings.xml><?xml version="1.0" encoding="utf-8"?>
<sst xmlns="http://schemas.openxmlformats.org/spreadsheetml/2006/main" count="403" uniqueCount="174">
  <si>
    <t>Marca-</t>
  </si>
  <si>
    <t>Mod.-</t>
  </si>
  <si>
    <t>(%)</t>
  </si>
  <si>
    <t>V. U.</t>
  </si>
  <si>
    <t>T.J.</t>
  </si>
  <si>
    <t>T.S.R.</t>
  </si>
  <si>
    <t>Depr.</t>
  </si>
  <si>
    <t>Juros</t>
  </si>
  <si>
    <t>E.F.(h)</t>
  </si>
  <si>
    <t>(anos)</t>
  </si>
  <si>
    <t>C.C.</t>
  </si>
  <si>
    <t>Pr. C.</t>
  </si>
  <si>
    <t>C.L.</t>
  </si>
  <si>
    <t>P. L.</t>
  </si>
  <si>
    <t>l/cv.h</t>
  </si>
  <si>
    <t>(l/cv.h)</t>
  </si>
  <si>
    <t>P. p.</t>
  </si>
  <si>
    <t>D.p</t>
  </si>
  <si>
    <t>Pn.</t>
  </si>
  <si>
    <t>Rep.</t>
  </si>
  <si>
    <t>M.O./Man.</t>
  </si>
  <si>
    <t>E.V.(h)</t>
  </si>
  <si>
    <t>(h)</t>
  </si>
  <si>
    <t>Tractor</t>
  </si>
  <si>
    <t>(€/h)</t>
  </si>
  <si>
    <t>(€/l)</t>
  </si>
  <si>
    <t>(€)</t>
  </si>
  <si>
    <t>???</t>
  </si>
  <si>
    <t>(h/ano)</t>
  </si>
  <si>
    <t>Pot(cv)-</t>
  </si>
  <si>
    <t>CtoC</t>
  </si>
  <si>
    <t>CtoLubr.</t>
  </si>
  <si>
    <t>EF + EV</t>
  </si>
  <si>
    <t>Cond.</t>
  </si>
  <si>
    <t>Seg+Rec</t>
  </si>
  <si>
    <t>Pr.tractor</t>
  </si>
  <si>
    <t>Rendimento em trabalho e custos dos vários equipamentos (n/ tração)</t>
  </si>
  <si>
    <t>L.T.</t>
  </si>
  <si>
    <t>V.T.</t>
  </si>
  <si>
    <t>C.T.C.</t>
  </si>
  <si>
    <t>E.C.</t>
  </si>
  <si>
    <t>C.E.C.</t>
  </si>
  <si>
    <t>Nº Pas.</t>
  </si>
  <si>
    <t>Tempo</t>
  </si>
  <si>
    <t>Area</t>
  </si>
  <si>
    <t>Op.Deter</t>
  </si>
  <si>
    <t>Op.Atrib</t>
  </si>
  <si>
    <t>(m)</t>
  </si>
  <si>
    <t>(Km/h)</t>
  </si>
  <si>
    <t>(ha/h)</t>
  </si>
  <si>
    <t>(?)</t>
  </si>
  <si>
    <t>h/ha</t>
  </si>
  <si>
    <t>(ha)</t>
  </si>
  <si>
    <t>Eq01</t>
  </si>
  <si>
    <t>Eq02</t>
  </si>
  <si>
    <t>Eq03</t>
  </si>
  <si>
    <t>Eq04</t>
  </si>
  <si>
    <t>Eq05</t>
  </si>
  <si>
    <t>Eq06</t>
  </si>
  <si>
    <t>Eq07</t>
  </si>
  <si>
    <t>Eq08</t>
  </si>
  <si>
    <t>Eq09</t>
  </si>
  <si>
    <t>Eq10</t>
  </si>
  <si>
    <t>Pr.Maq.</t>
  </si>
  <si>
    <t>Pot.</t>
  </si>
  <si>
    <t>Seg.</t>
  </si>
  <si>
    <t>E.F.(ha)</t>
  </si>
  <si>
    <t>(cv)</t>
  </si>
  <si>
    <t>€/ha</t>
  </si>
  <si>
    <t>Pot.Mot.</t>
  </si>
  <si>
    <t>Cons.C.</t>
  </si>
  <si>
    <t>Comb.</t>
  </si>
  <si>
    <t>Lubr.</t>
  </si>
  <si>
    <t>(l/h)</t>
  </si>
  <si>
    <t>M.O.</t>
  </si>
  <si>
    <t>Man.</t>
  </si>
  <si>
    <t>E.V.(ha)</t>
  </si>
  <si>
    <t>(% M.O.)</t>
  </si>
  <si>
    <t>Área</t>
  </si>
  <si>
    <t>Utiliz/anual</t>
  </si>
  <si>
    <t>Equip.</t>
  </si>
  <si>
    <t>C/h(Eq.)</t>
  </si>
  <si>
    <t>C/ha(Eq)</t>
  </si>
  <si>
    <t>C/h(Tr)</t>
  </si>
  <si>
    <t>C/ha(tr)</t>
  </si>
  <si>
    <t>C/h(o.c.)</t>
  </si>
  <si>
    <t>C/ha(oc)</t>
  </si>
  <si>
    <t xml:space="preserve"> (ha)</t>
  </si>
  <si>
    <t>Tr</t>
  </si>
  <si>
    <t>Trat+Equip</t>
  </si>
  <si>
    <t>Ar.</t>
  </si>
  <si>
    <t>H/ha</t>
  </si>
  <si>
    <t>H/ano</t>
  </si>
  <si>
    <t>?</t>
  </si>
  <si>
    <t>cult.</t>
  </si>
  <si>
    <t>total</t>
  </si>
  <si>
    <t>Eq1</t>
  </si>
  <si>
    <t>C.tot.</t>
  </si>
  <si>
    <t>C.S.</t>
  </si>
  <si>
    <t>C.n/S.</t>
  </si>
  <si>
    <t>(l)</t>
  </si>
  <si>
    <t>M. O.</t>
  </si>
  <si>
    <t>Ar. (ha)</t>
  </si>
  <si>
    <t>Horas/ano</t>
  </si>
  <si>
    <t>Tr + Eq</t>
  </si>
  <si>
    <t>Custo de utilização de um equipamento em função da sua intensidade de utilização anual</t>
  </si>
  <si>
    <t xml:space="preserve">Sigla </t>
  </si>
  <si>
    <t>Significado</t>
  </si>
  <si>
    <t>Pr. Trator</t>
  </si>
  <si>
    <t>V.U.</t>
  </si>
  <si>
    <t>Preço do trator (€)</t>
  </si>
  <si>
    <t>Vida útil do equipamento (anos)</t>
  </si>
  <si>
    <t>Taxa de juros (%)</t>
  </si>
  <si>
    <t>Taxa para seguros e recolha (%)</t>
  </si>
  <si>
    <t>Deprec.</t>
  </si>
  <si>
    <t>Depreciação - Amortização (€)</t>
  </si>
  <si>
    <t>Encargo com os seguros e recolha (€)</t>
  </si>
  <si>
    <t>E.F.</t>
  </si>
  <si>
    <t>Encargos fixos (€/h)</t>
  </si>
  <si>
    <t>Consumo de combustíveis (l/cv.h)</t>
  </si>
  <si>
    <t>Pr.C.</t>
  </si>
  <si>
    <t>Preço dos combustíveis (€/l)</t>
  </si>
  <si>
    <t>Custos com os combustíveis (€/h)</t>
  </si>
  <si>
    <t xml:space="preserve">Consumo de lubrificantes (l/cv.h) </t>
  </si>
  <si>
    <t>P.L.</t>
  </si>
  <si>
    <t>Preço dos lubrificantes (€/l)</t>
  </si>
  <si>
    <t>Custo dos lubrificantes (€/h)</t>
  </si>
  <si>
    <t>Preço dos pneus (€)</t>
  </si>
  <si>
    <t>P.p.</t>
  </si>
  <si>
    <t>D.p.</t>
  </si>
  <si>
    <t>Duração dos pneus (h)</t>
  </si>
  <si>
    <t>Pn</t>
  </si>
  <si>
    <t>Custo hora dos pneus (€/h)</t>
  </si>
  <si>
    <t>Percentagem do custo das reparações relativamente ao custo do trator (%)</t>
  </si>
  <si>
    <t>Rep/h.</t>
  </si>
  <si>
    <t>Rep/%</t>
  </si>
  <si>
    <t>Rep/h</t>
  </si>
  <si>
    <t>Custo hora das reparações (€/h)</t>
  </si>
  <si>
    <t>Custo da mo relativa/ aos custos de manutenção (€/h)</t>
  </si>
  <si>
    <t>Custo hora de condução ((€/h))</t>
  </si>
  <si>
    <t>E.V.</t>
  </si>
  <si>
    <t>Encargos variáveis (€/h)</t>
  </si>
  <si>
    <t>Largura de trabalho (m)</t>
  </si>
  <si>
    <t>Velocidade de trabalho (km/h)</t>
  </si>
  <si>
    <t>Capacidade teórica de campo (ha/h)</t>
  </si>
  <si>
    <t>Eficiência de campo (%)</t>
  </si>
  <si>
    <t>Capacidade efetiva de campo  (ha/h)</t>
  </si>
  <si>
    <t>Número de passagens de um equipamento na cultura</t>
  </si>
  <si>
    <t>Op.Deter.</t>
  </si>
  <si>
    <t>Número de horas determinada na realização de uma opração cultural (h)</t>
  </si>
  <si>
    <t>Op.Atrib.</t>
  </si>
  <si>
    <t>Número de horas atribuídas na realização de uma opração cultural (h)</t>
  </si>
  <si>
    <t>Preço da máquina (€)</t>
  </si>
  <si>
    <t>Potência do trator (cv)</t>
  </si>
  <si>
    <t>CtoComb.</t>
  </si>
  <si>
    <t>CtoComb</t>
  </si>
  <si>
    <t>Pot.Mot</t>
  </si>
  <si>
    <t>MO</t>
  </si>
  <si>
    <t>Custo da mão-de-obra (€/h)</t>
  </si>
  <si>
    <t>Custo da manutenção (€/h)</t>
  </si>
  <si>
    <t>Man</t>
  </si>
  <si>
    <t>Utilização anual (h/ano)</t>
  </si>
  <si>
    <t>Equipamento</t>
  </si>
  <si>
    <t>Custo hora do equipamento (€/h)</t>
  </si>
  <si>
    <t>Custo hectare do equipamento (€/ha)</t>
  </si>
  <si>
    <t>Custo hora do trator (€/h)</t>
  </si>
  <si>
    <t>Custo hectare do trator (€/ha)</t>
  </si>
  <si>
    <t>Custo / hora da operação cultural (€/h)</t>
  </si>
  <si>
    <t>Custo hectare da operação cultural (€/h)</t>
  </si>
  <si>
    <t>CtoLubr</t>
  </si>
  <si>
    <t>M.O./Man</t>
  </si>
  <si>
    <t>Nº Pas</t>
  </si>
  <si>
    <t>https://www.novaims.unl.pt/mneto/tractor/default.htm</t>
  </si>
  <si>
    <t>Custo / h de utilização de um trator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</si>
</sst>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4" x14ac:knownFonts="1">
    <font>
      <sz val="10"/>
      <name val="MS Sans Serif"/>
    </font>
    <font>
      <sz val="8"/>
      <name val="Arial"/>
    </font>
    <font>
      <sz val="8"/>
      <name val="MS Sans Serif"/>
      <family val="2"/>
    </font>
    <font>
      <b/>
      <sz val="8"/>
      <name val="Arial"/>
    </font>
    <font>
      <sz val="8"/>
      <name val="MS Sans Serif"/>
    </font>
    <font>
      <b/>
      <sz val="8"/>
      <name val="Arial"/>
      <family val="2"/>
    </font>
    <font>
      <b/>
      <sz val="12"/>
      <name val="Arial"/>
      <family val="2"/>
    </font>
    <font>
      <sz val="12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sz val="10"/>
      <name val="Arial"/>
      <family val="2"/>
    </font>
    <font>
      <u/>
      <sz val="10"/>
      <color theme="10"/>
      <name val="MS Sans Serif"/>
    </font>
    <font>
      <sz val="8"/>
      <color rgb="FF00B0F0"/>
      <name val="MS Sans Serif"/>
      <family val="2"/>
    </font>
    <font>
      <sz val="8"/>
      <color rgb="FF00B0F0"/>
      <name val="Arial"/>
      <family val="2"/>
    </font>
    <font>
      <sz val="10"/>
      <color rgb="FF00B0F0"/>
      <name val="MS Sans Serif"/>
    </font>
    <font>
      <sz val="8"/>
      <color rgb="FFC00000"/>
      <name val="MS Sans Serif"/>
      <family val="2"/>
    </font>
    <font>
      <sz val="8"/>
      <color rgb="FFC00000"/>
      <name val="Arial"/>
      <family val="2"/>
    </font>
    <font>
      <sz val="10"/>
      <color rgb="FFC00000"/>
      <name val="MS Sans Serif"/>
    </font>
    <font>
      <sz val="10"/>
      <color theme="6"/>
      <name val="MS Sans Serif"/>
    </font>
    <font>
      <b/>
      <sz val="8"/>
      <color theme="6"/>
      <name val="Arial"/>
      <family val="2"/>
    </font>
    <font>
      <sz val="8"/>
      <color theme="6"/>
      <name val="Arial"/>
      <family val="2"/>
    </font>
    <font>
      <b/>
      <sz val="12"/>
      <name val="MS Sans Serif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8">
    <xf numFmtId="0" fontId="0" fillId="0" borderId="0" xfId="0"/>
    <xf numFmtId="1" fontId="1" fillId="0" borderId="0" xfId="0" applyNumberFormat="1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 applyProtection="1">
      <alignment horizontal="center"/>
    </xf>
    <xf numFmtId="2" fontId="1" fillId="0" borderId="0" xfId="0" applyNumberFormat="1" applyFont="1" applyAlignment="1" applyProtection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 applyProtection="1">
      <alignment horizontal="center"/>
    </xf>
    <xf numFmtId="0" fontId="2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5" fillId="0" borderId="0" xfId="0" applyNumberFormat="1" applyFont="1" applyAlignment="1" applyProtection="1">
      <alignment horizontal="center"/>
    </xf>
    <xf numFmtId="1" fontId="5" fillId="0" borderId="0" xfId="0" applyNumberFormat="1" applyFont="1" applyAlignment="1">
      <alignment horizontal="right"/>
    </xf>
    <xf numFmtId="0" fontId="5" fillId="0" borderId="0" xfId="0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 applyProtection="1">
      <alignment horizontal="center"/>
    </xf>
    <xf numFmtId="0" fontId="5" fillId="0" borderId="1" xfId="0" applyFont="1" applyBorder="1" applyAlignment="1">
      <alignment horizontal="center"/>
    </xf>
    <xf numFmtId="1" fontId="5" fillId="0" borderId="2" xfId="0" applyNumberFormat="1" applyFont="1" applyBorder="1" applyAlignment="1" applyProtection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 applyProtection="1">
      <alignment horizontal="center"/>
    </xf>
    <xf numFmtId="1" fontId="1" fillId="0" borderId="3" xfId="0" applyNumberFormat="1" applyFont="1" applyBorder="1" applyAlignment="1" applyProtection="1">
      <alignment horizontal="center"/>
    </xf>
    <xf numFmtId="2" fontId="5" fillId="0" borderId="4" xfId="0" applyNumberFormat="1" applyFont="1" applyBorder="1" applyAlignment="1">
      <alignment horizontal="center"/>
    </xf>
    <xf numFmtId="1" fontId="1" fillId="0" borderId="5" xfId="0" applyNumberFormat="1" applyFont="1" applyBorder="1" applyAlignment="1" applyProtection="1">
      <alignment horizontal="center"/>
    </xf>
    <xf numFmtId="2" fontId="5" fillId="0" borderId="6" xfId="0" applyNumberFormat="1" applyFont="1" applyBorder="1" applyAlignment="1">
      <alignment horizontal="center"/>
    </xf>
    <xf numFmtId="2" fontId="1" fillId="2" borderId="0" xfId="0" applyNumberFormat="1" applyFont="1" applyFill="1" applyAlignment="1" applyProtection="1">
      <alignment horizontal="center"/>
    </xf>
    <xf numFmtId="165" fontId="1" fillId="2" borderId="0" xfId="0" applyNumberFormat="1" applyFont="1" applyFill="1" applyAlignment="1" applyProtection="1">
      <alignment horizontal="center"/>
    </xf>
    <xf numFmtId="2" fontId="1" fillId="2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2" fontId="1" fillId="0" borderId="0" xfId="0" applyNumberFormat="1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</xf>
    <xf numFmtId="1" fontId="1" fillId="0" borderId="0" xfId="0" applyNumberFormat="1" applyFont="1" applyFill="1" applyAlignment="1" applyProtection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" fontId="1" fillId="3" borderId="0" xfId="0" applyNumberFormat="1" applyFont="1" applyFill="1" applyAlignment="1" applyProtection="1">
      <alignment horizontal="center"/>
    </xf>
    <xf numFmtId="0" fontId="9" fillId="0" borderId="0" xfId="0" applyFont="1" applyFill="1" applyAlignment="1">
      <alignment horizontal="center"/>
    </xf>
    <xf numFmtId="1" fontId="9" fillId="0" borderId="0" xfId="0" applyNumberFormat="1" applyFont="1" applyFill="1" applyAlignment="1" applyProtection="1">
      <alignment horizontal="center"/>
    </xf>
    <xf numFmtId="165" fontId="1" fillId="0" borderId="0" xfId="0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/>
    <xf numFmtId="1" fontId="3" fillId="0" borderId="0" xfId="0" applyNumberFormat="1" applyFont="1" applyFill="1" applyAlignment="1" applyProtection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1" fontId="9" fillId="2" borderId="0" xfId="0" applyNumberFormat="1" applyFont="1" applyFill="1" applyAlignment="1" applyProtection="1">
      <alignment horizontal="center"/>
    </xf>
    <xf numFmtId="0" fontId="8" fillId="0" borderId="0" xfId="0" applyFont="1"/>
    <xf numFmtId="0" fontId="11" fillId="0" borderId="0" xfId="0" applyFont="1"/>
    <xf numFmtId="1" fontId="5" fillId="0" borderId="0" xfId="0" applyNumberFormat="1" applyFont="1" applyAlignment="1">
      <alignment horizontal="right"/>
    </xf>
    <xf numFmtId="0" fontId="0" fillId="0" borderId="0" xfId="0" applyAlignment="1"/>
    <xf numFmtId="2" fontId="6" fillId="0" borderId="0" xfId="0" applyNumberFormat="1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" fontId="8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1" applyAlignment="1">
      <alignment vertic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 applyProtection="1">
      <alignment horizontal="center"/>
    </xf>
    <xf numFmtId="0" fontId="13" fillId="0" borderId="0" xfId="0" applyFont="1" applyFill="1" applyAlignment="1">
      <alignment horizontal="center"/>
    </xf>
    <xf numFmtId="1" fontId="14" fillId="0" borderId="0" xfId="0" applyNumberFormat="1" applyFont="1" applyFill="1" applyAlignment="1" applyProtection="1">
      <alignment horizontal="center"/>
    </xf>
    <xf numFmtId="0" fontId="15" fillId="0" borderId="0" xfId="0" applyFont="1" applyFill="1"/>
    <xf numFmtId="1" fontId="14" fillId="0" borderId="0" xfId="0" applyNumberFormat="1" applyFont="1" applyFill="1" applyAlignment="1">
      <alignment horizontal="center"/>
    </xf>
    <xf numFmtId="2" fontId="14" fillId="0" borderId="0" xfId="0" applyNumberFormat="1" applyFont="1" applyFill="1" applyAlignment="1" applyProtection="1">
      <alignment horizontal="center"/>
    </xf>
    <xf numFmtId="2" fontId="14" fillId="0" borderId="0" xfId="0" applyNumberFormat="1" applyFont="1" applyFill="1" applyAlignment="1">
      <alignment horizontal="center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8" fillId="0" borderId="0" xfId="0" applyFont="1" applyFill="1"/>
    <xf numFmtId="1" fontId="17" fillId="0" borderId="0" xfId="0" applyNumberFormat="1" applyFont="1" applyFill="1" applyAlignment="1" applyProtection="1">
      <alignment horizontal="center"/>
    </xf>
    <xf numFmtId="0" fontId="16" fillId="0" borderId="0" xfId="0" applyFont="1" applyFill="1" applyAlignment="1">
      <alignment horizontal="center"/>
    </xf>
    <xf numFmtId="2" fontId="17" fillId="0" borderId="0" xfId="0" applyNumberFormat="1" applyFont="1" applyFill="1" applyAlignment="1">
      <alignment horizontal="center"/>
    </xf>
    <xf numFmtId="0" fontId="19" fillId="0" borderId="0" xfId="0" applyFont="1" applyFill="1"/>
    <xf numFmtId="1" fontId="20" fillId="0" borderId="0" xfId="0" applyNumberFormat="1" applyFont="1" applyFill="1" applyAlignment="1" applyProtection="1">
      <alignment horizontal="center"/>
    </xf>
    <xf numFmtId="0" fontId="21" fillId="0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 wrapText="1"/>
    </xf>
    <xf numFmtId="2" fontId="22" fillId="0" borderId="0" xfId="0" applyNumberFormat="1" applyFont="1" applyAlignment="1">
      <alignment horizontal="center" wrapText="1"/>
    </xf>
    <xf numFmtId="1" fontId="23" fillId="0" borderId="0" xfId="0" applyNumberFormat="1" applyFont="1" applyFill="1" applyAlignment="1" applyProtection="1">
      <alignment horizontal="center"/>
    </xf>
    <xf numFmtId="0" fontId="23" fillId="0" borderId="0" xfId="0" applyFont="1" applyFill="1" applyAlignment="1">
      <alignment horizont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rendline>
            <c:trendlineType val="power"/>
            <c:dispRSqr val="1"/>
            <c:dispEq val="1"/>
            <c:trendlineLbl>
              <c:layout>
                <c:manualLayout>
                  <c:x val="-1.3575259614287344E-2"/>
                  <c:y val="-0.18165628760211944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200"/>
                  </a:pPr>
                  <a:endParaRPr lang="pt-PT"/>
                </a:p>
              </c:txPr>
            </c:trendlineLbl>
          </c:trendline>
          <c:xVal>
            <c:numRef>
              <c:f>Trator!$H$31:$H$40</c:f>
              <c:numCache>
                <c:formatCode>0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Trator!$I$31:$I$40</c:f>
              <c:numCache>
                <c:formatCode>0.00</c:formatCode>
                <c:ptCount val="10"/>
                <c:pt idx="0">
                  <c:v>57.793333333333337</c:v>
                </c:pt>
                <c:pt idx="1">
                  <c:v>37.693333333333335</c:v>
                </c:pt>
                <c:pt idx="2">
                  <c:v>30.993333333333332</c:v>
                </c:pt>
                <c:pt idx="3">
                  <c:v>27.643333333333334</c:v>
                </c:pt>
                <c:pt idx="4">
                  <c:v>25.633333333333333</c:v>
                </c:pt>
                <c:pt idx="5">
                  <c:v>24.293333333333333</c:v>
                </c:pt>
                <c:pt idx="6">
                  <c:v>23.336190476190477</c:v>
                </c:pt>
                <c:pt idx="7">
                  <c:v>22.618333333333332</c:v>
                </c:pt>
                <c:pt idx="8">
                  <c:v>22.060000000000002</c:v>
                </c:pt>
                <c:pt idx="9">
                  <c:v>21.613333333333333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D1-4454-8638-CF26B5641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101824"/>
        <c:axId val="1"/>
      </c:scatterChart>
      <c:valAx>
        <c:axId val="4871018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487101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Cto / ha em função da área</a:t>
            </a:r>
            <a:r>
              <a:rPr lang="pt-PT" baseline="0"/>
              <a:t> trabalhada</a:t>
            </a:r>
            <a:endParaRPr lang="pt-PT"/>
          </a:p>
        </c:rich>
      </c:tx>
      <c:layout>
        <c:manualLayout>
          <c:xMode val="edge"/>
          <c:yMode val="edge"/>
          <c:x val="0.27821114288965004"/>
          <c:y val="5.40084388185654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Equip!$A$56:$A$65</c:f>
              <c:numCache>
                <c:formatCode>0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xVal>
          <c:yVal>
            <c:numRef>
              <c:f>Equip!$K$56:$K$65</c:f>
              <c:numCache>
                <c:formatCode>0.00</c:formatCode>
                <c:ptCount val="10"/>
                <c:pt idx="0">
                  <c:v>80</c:v>
                </c:pt>
                <c:pt idx="1">
                  <c:v>53.125</c:v>
                </c:pt>
                <c:pt idx="2">
                  <c:v>44.166666666666671</c:v>
                </c:pt>
                <c:pt idx="3">
                  <c:v>39.6875</c:v>
                </c:pt>
                <c:pt idx="4">
                  <c:v>37</c:v>
                </c:pt>
                <c:pt idx="5">
                  <c:v>35.208333333333336</c:v>
                </c:pt>
                <c:pt idx="6">
                  <c:v>33.928571428571431</c:v>
                </c:pt>
                <c:pt idx="7">
                  <c:v>32.96875</c:v>
                </c:pt>
                <c:pt idx="8">
                  <c:v>32.222222222222221</c:v>
                </c:pt>
                <c:pt idx="9">
                  <c:v>31.625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39-4D41-B872-893F5CC48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542616"/>
        <c:axId val="1"/>
      </c:scatterChart>
      <c:valAx>
        <c:axId val="487542616"/>
        <c:scaling>
          <c:orientation val="minMax"/>
          <c:max val="5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424242"/>
                </a:solidFill>
                <a:latin typeface="Calibri"/>
                <a:ea typeface="Calibri"/>
                <a:cs typeface="Calibri"/>
              </a:defRPr>
            </a:pPr>
            <a:endParaRPr lang="pt-PT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8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48754261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65646262957717E-2"/>
          <c:y val="0.19795221843003419"/>
          <c:w val="0.89080626422987064"/>
          <c:h val="0.68941979522184282"/>
        </c:manualLayout>
      </c:layout>
      <c:lineChart>
        <c:grouping val="standard"/>
        <c:varyColors val="0"/>
        <c:ser>
          <c:idx val="0"/>
          <c:order val="0"/>
          <c:tx>
            <c:strRef>
              <c:f>[1]CM_GERAL!$K$55</c:f>
              <c:strCache>
                <c:ptCount val="1"/>
                <c:pt idx="0">
                  <c:v>(€)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[1]CM_GERAL!$A$56:$A$65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cat>
          <c:val>
            <c:numRef>
              <c:f>[1]CM_GERAL!$K$56:$K$65</c:f>
              <c:numCache>
                <c:formatCode>General</c:formatCode>
                <c:ptCount val="10"/>
                <c:pt idx="0">
                  <c:v>93.25</c:v>
                </c:pt>
                <c:pt idx="1">
                  <c:v>66.625</c:v>
                </c:pt>
                <c:pt idx="2">
                  <c:v>57.75</c:v>
                </c:pt>
                <c:pt idx="3">
                  <c:v>53.3125</c:v>
                </c:pt>
                <c:pt idx="4">
                  <c:v>50.65</c:v>
                </c:pt>
                <c:pt idx="5">
                  <c:v>48.875</c:v>
                </c:pt>
                <c:pt idx="6">
                  <c:v>47.607142857142861</c:v>
                </c:pt>
                <c:pt idx="7">
                  <c:v>46.65625</c:v>
                </c:pt>
                <c:pt idx="8">
                  <c:v>45.916666666666664</c:v>
                </c:pt>
                <c:pt idx="9">
                  <c:v>45.325000000000003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B-4D8A-BF66-846CBFC63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7100840"/>
        <c:axId val="1"/>
      </c:lineChart>
      <c:catAx>
        <c:axId val="48710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PT"/>
          </a:p>
        </c:txPr>
        <c:crossAx val="4871008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PT"/>
    </a:p>
  </c:txPr>
  <c:printSettings>
    <c:headerFooter alignWithMargins="0"/>
    <c:pageMargins b="1" l="0.75000000000000022" r="0.75000000000000022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40</xdr:row>
      <xdr:rowOff>38100</xdr:rowOff>
    </xdr:from>
    <xdr:to>
      <xdr:col>9</xdr:col>
      <xdr:colOff>0</xdr:colOff>
      <xdr:row>64</xdr:row>
      <xdr:rowOff>53340</xdr:rowOff>
    </xdr:to>
    <xdr:graphicFrame macro="">
      <xdr:nvGraphicFramePr>
        <xdr:cNvPr id="106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19050</xdr:colOff>
      <xdr:row>42</xdr:row>
      <xdr:rowOff>83820</xdr:rowOff>
    </xdr:from>
    <xdr:ext cx="448521" cy="264560"/>
    <xdr:sp macro="" textlink="">
      <xdr:nvSpPr>
        <xdr:cNvPr id="5" name="CaixaDeTexto 4"/>
        <xdr:cNvSpPr txBox="1"/>
      </xdr:nvSpPr>
      <xdr:spPr>
        <a:xfrm>
          <a:off x="323850" y="7444740"/>
          <a:ext cx="44852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€ / h</a:t>
          </a:r>
        </a:p>
      </xdr:txBody>
    </xdr:sp>
    <xdr:clientData/>
  </xdr:oneCellAnchor>
  <xdr:oneCellAnchor>
    <xdr:from>
      <xdr:col>1</xdr:col>
      <xdr:colOff>520065</xdr:colOff>
      <xdr:row>42</xdr:row>
      <xdr:rowOff>83820</xdr:rowOff>
    </xdr:from>
    <xdr:ext cx="5186753" cy="281628"/>
    <xdr:sp macro="" textlink="">
      <xdr:nvSpPr>
        <xdr:cNvPr id="6" name="CaixaDeTexto 5"/>
        <xdr:cNvSpPr txBox="1"/>
      </xdr:nvSpPr>
      <xdr:spPr>
        <a:xfrm>
          <a:off x="809625" y="8572500"/>
          <a:ext cx="51815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PT" sz="1100" b="1"/>
            <a:t>Custo (€/h) do trator em função da intensidade de utilização anual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0.78758</cdr:x>
      <cdr:y>0.8108</cdr:y>
    </cdr:from>
    <cdr:to>
      <cdr:x>0.94762</cdr:x>
      <cdr:y>0.88758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495800" y="2933700"/>
          <a:ext cx="914400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PT" sz="1100"/>
            <a:t>Horas</a:t>
          </a:r>
          <a:r>
            <a:rPr lang="pt-PT" sz="1100" baseline="0"/>
            <a:t> /ano</a:t>
          </a:r>
          <a:endParaRPr lang="pt-PT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65</xdr:row>
      <xdr:rowOff>114300</xdr:rowOff>
    </xdr:from>
    <xdr:to>
      <xdr:col>10</xdr:col>
      <xdr:colOff>373380</xdr:colOff>
      <xdr:row>88</xdr:row>
      <xdr:rowOff>152400</xdr:rowOff>
    </xdr:to>
    <xdr:graphicFrame macro="">
      <xdr:nvGraphicFramePr>
        <xdr:cNvPr id="266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293370</xdr:colOff>
      <xdr:row>66</xdr:row>
      <xdr:rowOff>28575</xdr:rowOff>
    </xdr:from>
    <xdr:ext cx="256160" cy="264560"/>
    <xdr:sp macro="" textlink="">
      <xdr:nvSpPr>
        <xdr:cNvPr id="3" name="CaixaDeTexto 2"/>
        <xdr:cNvSpPr txBox="1"/>
      </xdr:nvSpPr>
      <xdr:spPr>
        <a:xfrm>
          <a:off x="293370" y="10246995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€</a:t>
          </a:r>
        </a:p>
      </xdr:txBody>
    </xdr:sp>
    <xdr:clientData/>
  </xdr:oneCellAnchor>
  <xdr:oneCellAnchor>
    <xdr:from>
      <xdr:col>9</xdr:col>
      <xdr:colOff>462915</xdr:colOff>
      <xdr:row>87</xdr:row>
      <xdr:rowOff>28575</xdr:rowOff>
    </xdr:from>
    <xdr:ext cx="326371" cy="264560"/>
    <xdr:sp macro="" textlink="">
      <xdr:nvSpPr>
        <xdr:cNvPr id="4" name="CaixaDeTexto 3"/>
        <xdr:cNvSpPr txBox="1"/>
      </xdr:nvSpPr>
      <xdr:spPr>
        <a:xfrm>
          <a:off x="6063615" y="13607415"/>
          <a:ext cx="3263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/>
            <a:t>ha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66</xdr:row>
      <xdr:rowOff>15240</xdr:rowOff>
    </xdr:from>
    <xdr:to>
      <xdr:col>10</xdr:col>
      <xdr:colOff>426720</xdr:colOff>
      <xdr:row>90</xdr:row>
      <xdr:rowOff>129540</xdr:rowOff>
    </xdr:to>
    <xdr:graphicFrame macro="">
      <xdr:nvGraphicFramePr>
        <xdr:cNvPr id="4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19050</xdr:colOff>
      <xdr:row>86</xdr:row>
      <xdr:rowOff>47625</xdr:rowOff>
    </xdr:from>
    <xdr:ext cx="710194" cy="264560"/>
    <xdr:sp macro="" textlink="">
      <xdr:nvSpPr>
        <xdr:cNvPr id="3" name="CaixaDeTexto 2"/>
        <xdr:cNvSpPr txBox="1"/>
      </xdr:nvSpPr>
      <xdr:spPr>
        <a:xfrm>
          <a:off x="5619750" y="13832205"/>
          <a:ext cx="71019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PT" sz="1100" b="1"/>
            <a:t>área</a:t>
          </a:r>
          <a:r>
            <a:rPr lang="pt-PT" sz="1100" b="1" baseline="0"/>
            <a:t> (ha)</a:t>
          </a:r>
          <a:endParaRPr lang="pt-PT" sz="1100" b="1"/>
        </a:p>
      </xdr:txBody>
    </xdr:sp>
    <xdr:clientData/>
  </xdr:one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0.00418</cdr:x>
      <cdr:y>0.11966</cdr:y>
    </cdr:from>
    <cdr:to>
      <cdr:x>0.08222</cdr:x>
      <cdr:y>0.17622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49" y="426271"/>
          <a:ext cx="628651" cy="2023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Cto (€) </a:t>
          </a:r>
        </a:p>
      </cdr:txBody>
    </cdr:sp>
  </cdr:relSizeAnchor>
  <cdr:relSizeAnchor xmlns:cdr="http://schemas.openxmlformats.org/drawingml/2006/chartDrawing">
    <cdr:from>
      <cdr:x>0.029</cdr:x>
      <cdr:y>0.08075</cdr:y>
    </cdr:from>
    <cdr:to>
      <cdr:x>0.02925</cdr:x>
      <cdr:y>0.08294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8625" y="323850"/>
          <a:ext cx="6019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PT" sz="1400" b="1"/>
            <a:t>Custos da operação cultural, em €, em função da área</a:t>
          </a:r>
        </a:p>
      </cdr:txBody>
    </cdr:sp>
  </cdr:relSizeAnchor>
  <cdr:relSizeAnchor xmlns:cdr="http://schemas.openxmlformats.org/drawingml/2006/chartDrawing">
    <cdr:from>
      <cdr:x>0</cdr:x>
      <cdr:y>0.04524</cdr:y>
    </cdr:from>
    <cdr:to>
      <cdr:x>0.99705</cdr:x>
      <cdr:y>0.10714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0" y="180975"/>
          <a:ext cx="64293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t-PT" sz="1200" b="1"/>
            <a:t>Custo de utilização de um equipamento em função da sua intensidade de utilização anual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ulasDocs\GesAgr\cm_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_GERAL"/>
    </sheetNames>
    <sheetDataSet>
      <sheetData sheetId="0">
        <row r="55">
          <cell r="K55" t="str">
            <v>(€)</v>
          </cell>
        </row>
        <row r="56">
          <cell r="A56">
            <v>5</v>
          </cell>
          <cell r="K56">
            <v>93.25</v>
          </cell>
        </row>
        <row r="57">
          <cell r="A57">
            <v>10</v>
          </cell>
          <cell r="K57">
            <v>66.625</v>
          </cell>
        </row>
        <row r="58">
          <cell r="A58">
            <v>15</v>
          </cell>
          <cell r="K58">
            <v>57.75</v>
          </cell>
        </row>
        <row r="59">
          <cell r="A59">
            <v>20</v>
          </cell>
          <cell r="K59">
            <v>53.3125</v>
          </cell>
        </row>
        <row r="60">
          <cell r="A60">
            <v>25</v>
          </cell>
          <cell r="K60">
            <v>50.65</v>
          </cell>
        </row>
        <row r="61">
          <cell r="A61">
            <v>30</v>
          </cell>
          <cell r="K61">
            <v>48.875</v>
          </cell>
        </row>
        <row r="62">
          <cell r="A62">
            <v>35</v>
          </cell>
          <cell r="K62">
            <v>47.607142857142861</v>
          </cell>
        </row>
        <row r="63">
          <cell r="A63">
            <v>40</v>
          </cell>
          <cell r="K63">
            <v>46.65625</v>
          </cell>
        </row>
        <row r="64">
          <cell r="A64">
            <v>45</v>
          </cell>
          <cell r="K64">
            <v>45.916666666666664</v>
          </cell>
        </row>
        <row r="65">
          <cell r="A65">
            <v>50</v>
          </cell>
          <cell r="K65">
            <v>45.325000000000003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novaims.unl.pt/mneto/tractor/default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pane ySplit="1" topLeftCell="A2" activePane="bottomLeft" state="frozen"/>
      <selection pane="bottomLeft" activeCell="D17" sqref="D17"/>
    </sheetView>
  </sheetViews>
  <sheetFormatPr defaultColWidth="9.109375" defaultRowHeight="13.2" x14ac:dyDescent="0.25"/>
  <cols>
    <col min="1" max="1" width="18" style="48" customWidth="1"/>
    <col min="2" max="2" width="64.88671875" style="48" customWidth="1"/>
    <col min="3" max="16384" width="9.109375" style="48"/>
  </cols>
  <sheetData>
    <row r="1" spans="1:2" s="47" customFormat="1" ht="15" customHeight="1" x14ac:dyDescent="0.25">
      <c r="A1" s="47" t="s">
        <v>106</v>
      </c>
      <c r="B1" s="47" t="s">
        <v>107</v>
      </c>
    </row>
    <row r="2" spans="1:2" ht="15" customHeight="1" x14ac:dyDescent="0.25">
      <c r="A2" s="48" t="s">
        <v>10</v>
      </c>
      <c r="B2" s="48" t="s">
        <v>119</v>
      </c>
    </row>
    <row r="3" spans="1:2" ht="15" customHeight="1" x14ac:dyDescent="0.25">
      <c r="A3" s="48" t="s">
        <v>41</v>
      </c>
      <c r="B3" s="48" t="s">
        <v>146</v>
      </c>
    </row>
    <row r="4" spans="1:2" ht="15" customHeight="1" x14ac:dyDescent="0.25">
      <c r="A4" s="48" t="s">
        <v>12</v>
      </c>
      <c r="B4" s="48" t="s">
        <v>123</v>
      </c>
    </row>
    <row r="5" spans="1:2" ht="15" customHeight="1" x14ac:dyDescent="0.25">
      <c r="A5" s="48" t="s">
        <v>39</v>
      </c>
      <c r="B5" s="48" t="s">
        <v>144</v>
      </c>
    </row>
    <row r="6" spans="1:2" ht="15" customHeight="1" x14ac:dyDescent="0.25">
      <c r="A6" s="48" t="s">
        <v>81</v>
      </c>
      <c r="B6" s="48" t="s">
        <v>163</v>
      </c>
    </row>
    <row r="7" spans="1:2" ht="15" customHeight="1" x14ac:dyDescent="0.25">
      <c r="A7" s="48" t="s">
        <v>85</v>
      </c>
      <c r="B7" s="48" t="s">
        <v>167</v>
      </c>
    </row>
    <row r="8" spans="1:2" ht="15" customHeight="1" x14ac:dyDescent="0.25">
      <c r="A8" s="48" t="s">
        <v>83</v>
      </c>
      <c r="B8" s="48" t="s">
        <v>165</v>
      </c>
    </row>
    <row r="9" spans="1:2" ht="15" customHeight="1" x14ac:dyDescent="0.25">
      <c r="A9" s="48" t="s">
        <v>82</v>
      </c>
      <c r="B9" s="48" t="s">
        <v>164</v>
      </c>
    </row>
    <row r="10" spans="1:2" ht="15" customHeight="1" x14ac:dyDescent="0.25">
      <c r="A10" s="48" t="s">
        <v>86</v>
      </c>
      <c r="B10" s="48" t="s">
        <v>168</v>
      </c>
    </row>
    <row r="11" spans="1:2" ht="15" customHeight="1" x14ac:dyDescent="0.25">
      <c r="A11" s="48" t="s">
        <v>84</v>
      </c>
      <c r="B11" s="48" t="s">
        <v>166</v>
      </c>
    </row>
    <row r="12" spans="1:2" ht="15" customHeight="1" x14ac:dyDescent="0.25">
      <c r="A12" s="48" t="s">
        <v>33</v>
      </c>
      <c r="B12" s="48" t="s">
        <v>139</v>
      </c>
    </row>
    <row r="13" spans="1:2" ht="15" customHeight="1" x14ac:dyDescent="0.25">
      <c r="A13" s="48" t="s">
        <v>155</v>
      </c>
      <c r="B13" s="48" t="s">
        <v>122</v>
      </c>
    </row>
    <row r="14" spans="1:2" ht="15" customHeight="1" x14ac:dyDescent="0.25">
      <c r="A14" s="48" t="s">
        <v>169</v>
      </c>
      <c r="B14" s="48" t="s">
        <v>126</v>
      </c>
    </row>
    <row r="15" spans="1:2" ht="15" customHeight="1" x14ac:dyDescent="0.25">
      <c r="A15" s="48" t="s">
        <v>129</v>
      </c>
      <c r="B15" s="48" t="s">
        <v>130</v>
      </c>
    </row>
    <row r="16" spans="1:2" ht="15" customHeight="1" x14ac:dyDescent="0.25">
      <c r="A16" s="48" t="s">
        <v>114</v>
      </c>
      <c r="B16" s="48" t="s">
        <v>115</v>
      </c>
    </row>
    <row r="17" spans="1:2" ht="15" customHeight="1" x14ac:dyDescent="0.25">
      <c r="A17" s="48" t="s">
        <v>40</v>
      </c>
      <c r="B17" s="48" t="s">
        <v>145</v>
      </c>
    </row>
    <row r="18" spans="1:2" ht="15" customHeight="1" x14ac:dyDescent="0.25">
      <c r="A18" s="48" t="s">
        <v>117</v>
      </c>
      <c r="B18" s="48" t="s">
        <v>118</v>
      </c>
    </row>
    <row r="19" spans="1:2" ht="15" customHeight="1" x14ac:dyDescent="0.25">
      <c r="A19" s="48" t="s">
        <v>140</v>
      </c>
      <c r="B19" s="48" t="s">
        <v>141</v>
      </c>
    </row>
    <row r="20" spans="1:2" ht="15" customHeight="1" x14ac:dyDescent="0.25">
      <c r="A20" s="48" t="s">
        <v>80</v>
      </c>
      <c r="B20" s="48" t="s">
        <v>162</v>
      </c>
    </row>
    <row r="21" spans="1:2" ht="15" customHeight="1" x14ac:dyDescent="0.25">
      <c r="A21" s="48" t="s">
        <v>37</v>
      </c>
      <c r="B21" s="48" t="s">
        <v>142</v>
      </c>
    </row>
    <row r="22" spans="1:2" ht="15" customHeight="1" x14ac:dyDescent="0.25">
      <c r="A22" s="48" t="s">
        <v>170</v>
      </c>
      <c r="B22" s="48" t="s">
        <v>138</v>
      </c>
    </row>
    <row r="23" spans="1:2" ht="15" customHeight="1" x14ac:dyDescent="0.25">
      <c r="A23" s="48" t="s">
        <v>160</v>
      </c>
      <c r="B23" s="48" t="s">
        <v>159</v>
      </c>
    </row>
    <row r="24" spans="1:2" ht="15" customHeight="1" x14ac:dyDescent="0.25">
      <c r="A24" s="48" t="s">
        <v>157</v>
      </c>
      <c r="B24" s="48" t="s">
        <v>158</v>
      </c>
    </row>
    <row r="25" spans="1:2" ht="15" customHeight="1" x14ac:dyDescent="0.25">
      <c r="A25" s="48" t="s">
        <v>171</v>
      </c>
      <c r="B25" s="48" t="s">
        <v>147</v>
      </c>
    </row>
    <row r="26" spans="1:2" ht="15" customHeight="1" x14ac:dyDescent="0.25">
      <c r="A26" s="48" t="s">
        <v>150</v>
      </c>
      <c r="B26" s="48" t="s">
        <v>151</v>
      </c>
    </row>
    <row r="27" spans="1:2" ht="15" customHeight="1" x14ac:dyDescent="0.25">
      <c r="A27" s="48" t="s">
        <v>148</v>
      </c>
      <c r="B27" s="48" t="s">
        <v>149</v>
      </c>
    </row>
    <row r="28" spans="1:2" ht="15" customHeight="1" x14ac:dyDescent="0.25">
      <c r="A28" s="48" t="s">
        <v>124</v>
      </c>
      <c r="B28" s="48" t="s">
        <v>125</v>
      </c>
    </row>
    <row r="29" spans="1:2" ht="15" customHeight="1" x14ac:dyDescent="0.25">
      <c r="A29" s="48" t="s">
        <v>128</v>
      </c>
      <c r="B29" s="48" t="s">
        <v>127</v>
      </c>
    </row>
    <row r="30" spans="1:2" ht="15" customHeight="1" x14ac:dyDescent="0.25">
      <c r="A30" s="48" t="s">
        <v>131</v>
      </c>
      <c r="B30" s="48" t="s">
        <v>132</v>
      </c>
    </row>
    <row r="31" spans="1:2" ht="15" customHeight="1" x14ac:dyDescent="0.25">
      <c r="A31" s="48" t="s">
        <v>156</v>
      </c>
      <c r="B31" s="48" t="s">
        <v>153</v>
      </c>
    </row>
    <row r="32" spans="1:2" ht="15" customHeight="1" x14ac:dyDescent="0.25">
      <c r="A32" s="48" t="s">
        <v>108</v>
      </c>
      <c r="B32" s="48" t="s">
        <v>110</v>
      </c>
    </row>
    <row r="33" spans="1:2" ht="15" customHeight="1" x14ac:dyDescent="0.25">
      <c r="A33" s="48" t="s">
        <v>120</v>
      </c>
      <c r="B33" s="48" t="s">
        <v>121</v>
      </c>
    </row>
    <row r="34" spans="1:2" ht="15" customHeight="1" x14ac:dyDescent="0.25">
      <c r="A34" s="48" t="s">
        <v>63</v>
      </c>
      <c r="B34" s="48" t="s">
        <v>152</v>
      </c>
    </row>
    <row r="35" spans="1:2" ht="15" customHeight="1" x14ac:dyDescent="0.25">
      <c r="A35" s="48" t="s">
        <v>135</v>
      </c>
      <c r="B35" s="48" t="s">
        <v>133</v>
      </c>
    </row>
    <row r="36" spans="1:2" ht="15" customHeight="1" x14ac:dyDescent="0.25">
      <c r="A36" s="48" t="s">
        <v>136</v>
      </c>
      <c r="B36" s="48" t="s">
        <v>137</v>
      </c>
    </row>
    <row r="37" spans="1:2" ht="15" customHeight="1" x14ac:dyDescent="0.25">
      <c r="A37" s="48" t="s">
        <v>34</v>
      </c>
      <c r="B37" s="48" t="s">
        <v>116</v>
      </c>
    </row>
    <row r="38" spans="1:2" ht="15" customHeight="1" x14ac:dyDescent="0.25">
      <c r="A38" s="48" t="s">
        <v>4</v>
      </c>
      <c r="B38" s="48" t="s">
        <v>112</v>
      </c>
    </row>
    <row r="39" spans="1:2" ht="15" customHeight="1" x14ac:dyDescent="0.25">
      <c r="A39" s="48" t="s">
        <v>5</v>
      </c>
      <c r="B39" s="48" t="s">
        <v>113</v>
      </c>
    </row>
    <row r="40" spans="1:2" ht="15" customHeight="1" x14ac:dyDescent="0.25">
      <c r="A40" s="48" t="s">
        <v>79</v>
      </c>
      <c r="B40" s="48" t="s">
        <v>161</v>
      </c>
    </row>
    <row r="41" spans="1:2" ht="15" customHeight="1" x14ac:dyDescent="0.25">
      <c r="A41" s="48" t="s">
        <v>38</v>
      </c>
      <c r="B41" s="48" t="s">
        <v>143</v>
      </c>
    </row>
    <row r="42" spans="1:2" ht="15" customHeight="1" x14ac:dyDescent="0.25">
      <c r="A42" s="48" t="s">
        <v>109</v>
      </c>
      <c r="B42" s="48" t="s">
        <v>111</v>
      </c>
    </row>
    <row r="43" spans="1:2" ht="15" customHeight="1" x14ac:dyDescent="0.25"/>
    <row r="44" spans="1:2" ht="15" customHeight="1" x14ac:dyDescent="0.25"/>
    <row r="45" spans="1:2" ht="15" customHeight="1" x14ac:dyDescent="0.25"/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workbookViewId="0">
      <pane ySplit="4" topLeftCell="A5" activePane="bottomLeft" state="frozen"/>
      <selection pane="bottomLeft" activeCell="B3" sqref="B3"/>
    </sheetView>
  </sheetViews>
  <sheetFormatPr defaultColWidth="9.109375" defaultRowHeight="10.199999999999999" x14ac:dyDescent="0.2"/>
  <cols>
    <col min="1" max="1" width="4.44140625" style="5" customWidth="1"/>
    <col min="2" max="10" width="10.6640625" style="2" customWidth="1"/>
    <col min="11" max="11" width="7" style="2" customWidth="1"/>
    <col min="12" max="12" width="6.6640625" style="2" customWidth="1"/>
    <col min="13" max="13" width="7" style="2" customWidth="1"/>
    <col min="14" max="14" width="5.44140625" style="2" customWidth="1"/>
    <col min="15" max="16" width="4.33203125" style="2" customWidth="1"/>
    <col min="17" max="17" width="4.6640625" style="2" customWidth="1"/>
    <col min="18" max="18" width="6.6640625" style="2" customWidth="1"/>
    <col min="19" max="19" width="9.6640625" style="2" customWidth="1"/>
    <col min="20" max="20" width="5.5546875" style="2" customWidth="1"/>
    <col min="21" max="21" width="6.44140625" style="2" customWidth="1"/>
    <col min="22" max="22" width="4.88671875" style="2" customWidth="1"/>
    <col min="23" max="23" width="5.6640625" style="2" customWidth="1"/>
    <col min="24" max="16384" width="9.109375" style="2"/>
  </cols>
  <sheetData>
    <row r="1" spans="1:12" ht="18" customHeight="1" x14ac:dyDescent="0.3">
      <c r="B1" s="74" t="s">
        <v>173</v>
      </c>
      <c r="C1" s="75"/>
      <c r="D1" s="75"/>
      <c r="E1" s="75"/>
      <c r="F1" s="75"/>
      <c r="G1" s="75"/>
      <c r="H1" s="75"/>
      <c r="I1" s="75"/>
      <c r="J1" s="75"/>
    </row>
    <row r="2" spans="1:12" ht="15" customHeight="1" x14ac:dyDescent="0.25">
      <c r="B2" s="10" t="s">
        <v>0</v>
      </c>
      <c r="C2" s="49"/>
      <c r="D2" s="50"/>
      <c r="E2" s="10" t="s">
        <v>1</v>
      </c>
      <c r="F2" s="49"/>
      <c r="G2" s="50" t="s">
        <v>27</v>
      </c>
      <c r="H2" s="10" t="s">
        <v>29</v>
      </c>
      <c r="I2" s="12">
        <v>60</v>
      </c>
      <c r="J2" s="11"/>
      <c r="K2" s="12"/>
    </row>
    <row r="3" spans="1:12" ht="15" customHeight="1" x14ac:dyDescent="0.2">
      <c r="B3" s="13" t="s">
        <v>23</v>
      </c>
      <c r="C3" s="9" t="s">
        <v>35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34</v>
      </c>
      <c r="J3" s="9" t="s">
        <v>8</v>
      </c>
      <c r="K3" s="3"/>
    </row>
    <row r="4" spans="1:12" ht="15" customHeight="1" x14ac:dyDescent="0.2">
      <c r="B4" s="12" t="s">
        <v>28</v>
      </c>
      <c r="C4" s="9" t="s">
        <v>26</v>
      </c>
      <c r="D4" s="9" t="s">
        <v>9</v>
      </c>
      <c r="E4" s="9" t="s">
        <v>2</v>
      </c>
      <c r="F4" s="9" t="s">
        <v>2</v>
      </c>
      <c r="G4" s="9" t="s">
        <v>24</v>
      </c>
      <c r="H4" s="9" t="s">
        <v>24</v>
      </c>
      <c r="I4" s="9" t="s">
        <v>24</v>
      </c>
      <c r="J4" s="9" t="s">
        <v>24</v>
      </c>
      <c r="K4" s="3"/>
    </row>
    <row r="5" spans="1:12" ht="15" customHeight="1" x14ac:dyDescent="0.2">
      <c r="A5" s="5">
        <v>1</v>
      </c>
      <c r="B5" s="3">
        <v>100</v>
      </c>
      <c r="C5" s="15">
        <v>30000</v>
      </c>
      <c r="D5" s="15">
        <v>10</v>
      </c>
      <c r="E5" s="15">
        <v>5</v>
      </c>
      <c r="F5" s="15">
        <v>3</v>
      </c>
      <c r="G5" s="4">
        <f>(C5*0.9)/(B5*D5)</f>
        <v>27</v>
      </c>
      <c r="H5" s="4">
        <f>((C5*1.1)/(2*B5))*(E5/100)</f>
        <v>8.25</v>
      </c>
      <c r="I5" s="4">
        <f>((C5*1.1)/(2*B5)*(F5/100))</f>
        <v>4.95</v>
      </c>
      <c r="J5" s="4">
        <f t="shared" ref="J5:J13" si="0">G5+H5+I5</f>
        <v>40.200000000000003</v>
      </c>
      <c r="K5" s="4"/>
    </row>
    <row r="6" spans="1:12" ht="15" customHeight="1" x14ac:dyDescent="0.2">
      <c r="A6" s="5">
        <f>+A5+1</f>
        <v>2</v>
      </c>
      <c r="B6" s="3">
        <v>200</v>
      </c>
      <c r="C6" s="3">
        <f>+$C$5</f>
        <v>30000</v>
      </c>
      <c r="D6" s="3">
        <f>+$D$5</f>
        <v>10</v>
      </c>
      <c r="E6" s="3">
        <f>+$E$5</f>
        <v>5</v>
      </c>
      <c r="F6" s="3">
        <f>+$F$5</f>
        <v>3</v>
      </c>
      <c r="G6" s="4">
        <f t="shared" ref="G6:G14" si="1">($C$5*0.9)/(B6*$D$5)</f>
        <v>13.5</v>
      </c>
      <c r="H6" s="4">
        <f t="shared" ref="H6:H14" si="2">(($C$5*1.1)/(2*B6))*($E$5/100)</f>
        <v>4.125</v>
      </c>
      <c r="I6" s="4">
        <f t="shared" ref="I6:I14" si="3">(($C$5*1.1)/(2*B6)*($F$5/100))</f>
        <v>2.4750000000000001</v>
      </c>
      <c r="J6" s="4">
        <f t="shared" si="0"/>
        <v>20.100000000000001</v>
      </c>
      <c r="K6" s="4"/>
    </row>
    <row r="7" spans="1:12" ht="15" customHeight="1" x14ac:dyDescent="0.2">
      <c r="A7" s="5">
        <f t="shared" ref="A7:A14" si="4">+A6+1</f>
        <v>3</v>
      </c>
      <c r="B7" s="3">
        <v>300</v>
      </c>
      <c r="C7" s="3">
        <f t="shared" ref="C7:C14" si="5">+$C$5</f>
        <v>30000</v>
      </c>
      <c r="D7" s="3">
        <f t="shared" ref="D7:D14" si="6">+$D$5</f>
        <v>10</v>
      </c>
      <c r="E7" s="3">
        <f t="shared" ref="E7:E14" si="7">+$E$5</f>
        <v>5</v>
      </c>
      <c r="F7" s="3">
        <f t="shared" ref="F7:F14" si="8">+$F$5</f>
        <v>3</v>
      </c>
      <c r="G7" s="4">
        <f t="shared" si="1"/>
        <v>9</v>
      </c>
      <c r="H7" s="4">
        <f t="shared" si="2"/>
        <v>2.75</v>
      </c>
      <c r="I7" s="4">
        <f t="shared" si="3"/>
        <v>1.65</v>
      </c>
      <c r="J7" s="4">
        <f t="shared" si="0"/>
        <v>13.4</v>
      </c>
      <c r="K7" s="4"/>
    </row>
    <row r="8" spans="1:12" ht="15" customHeight="1" x14ac:dyDescent="0.2">
      <c r="A8" s="5">
        <f t="shared" si="4"/>
        <v>4</v>
      </c>
      <c r="B8" s="3">
        <v>400</v>
      </c>
      <c r="C8" s="3">
        <f t="shared" si="5"/>
        <v>30000</v>
      </c>
      <c r="D8" s="3">
        <f t="shared" si="6"/>
        <v>10</v>
      </c>
      <c r="E8" s="3">
        <f t="shared" si="7"/>
        <v>5</v>
      </c>
      <c r="F8" s="3">
        <f t="shared" si="8"/>
        <v>3</v>
      </c>
      <c r="G8" s="4">
        <f t="shared" si="1"/>
        <v>6.75</v>
      </c>
      <c r="H8" s="4">
        <f t="shared" si="2"/>
        <v>2.0625</v>
      </c>
      <c r="I8" s="4">
        <f t="shared" si="3"/>
        <v>1.2375</v>
      </c>
      <c r="J8" s="4">
        <f t="shared" si="0"/>
        <v>10.050000000000001</v>
      </c>
      <c r="K8" s="4"/>
    </row>
    <row r="9" spans="1:12" ht="15" customHeight="1" x14ac:dyDescent="0.2">
      <c r="A9" s="5">
        <f t="shared" si="4"/>
        <v>5</v>
      </c>
      <c r="B9" s="3">
        <v>500</v>
      </c>
      <c r="C9" s="3">
        <f t="shared" si="5"/>
        <v>30000</v>
      </c>
      <c r="D9" s="3">
        <f t="shared" si="6"/>
        <v>10</v>
      </c>
      <c r="E9" s="3">
        <f t="shared" si="7"/>
        <v>5</v>
      </c>
      <c r="F9" s="3">
        <f t="shared" si="8"/>
        <v>3</v>
      </c>
      <c r="G9" s="4">
        <f t="shared" si="1"/>
        <v>5.4</v>
      </c>
      <c r="H9" s="4">
        <f t="shared" si="2"/>
        <v>1.6500000000000001</v>
      </c>
      <c r="I9" s="4">
        <f t="shared" si="3"/>
        <v>0.99</v>
      </c>
      <c r="J9" s="4">
        <f t="shared" si="0"/>
        <v>8.0400000000000009</v>
      </c>
      <c r="K9" s="4"/>
    </row>
    <row r="10" spans="1:12" ht="15" customHeight="1" x14ac:dyDescent="0.2">
      <c r="A10" s="5">
        <f t="shared" si="4"/>
        <v>6</v>
      </c>
      <c r="B10" s="3">
        <v>600</v>
      </c>
      <c r="C10" s="3">
        <f t="shared" si="5"/>
        <v>30000</v>
      </c>
      <c r="D10" s="3">
        <f t="shared" si="6"/>
        <v>10</v>
      </c>
      <c r="E10" s="3">
        <f t="shared" si="7"/>
        <v>5</v>
      </c>
      <c r="F10" s="3">
        <f t="shared" si="8"/>
        <v>3</v>
      </c>
      <c r="G10" s="4">
        <f t="shared" si="1"/>
        <v>4.5</v>
      </c>
      <c r="H10" s="4">
        <f t="shared" si="2"/>
        <v>1.375</v>
      </c>
      <c r="I10" s="4">
        <f t="shared" si="3"/>
        <v>0.82499999999999996</v>
      </c>
      <c r="J10" s="4">
        <f t="shared" si="0"/>
        <v>6.7</v>
      </c>
      <c r="K10" s="4"/>
    </row>
    <row r="11" spans="1:12" ht="15" customHeight="1" x14ac:dyDescent="0.2">
      <c r="A11" s="5">
        <f t="shared" si="4"/>
        <v>7</v>
      </c>
      <c r="B11" s="3">
        <v>700</v>
      </c>
      <c r="C11" s="3">
        <f t="shared" si="5"/>
        <v>30000</v>
      </c>
      <c r="D11" s="3">
        <f t="shared" si="6"/>
        <v>10</v>
      </c>
      <c r="E11" s="3">
        <f t="shared" si="7"/>
        <v>5</v>
      </c>
      <c r="F11" s="3">
        <f t="shared" si="8"/>
        <v>3</v>
      </c>
      <c r="G11" s="4">
        <f t="shared" si="1"/>
        <v>3.8571428571428572</v>
      </c>
      <c r="H11" s="4">
        <f t="shared" si="2"/>
        <v>1.1785714285714286</v>
      </c>
      <c r="I11" s="4">
        <f t="shared" si="3"/>
        <v>0.70714285714285718</v>
      </c>
      <c r="J11" s="4">
        <f t="shared" si="0"/>
        <v>5.7428571428571429</v>
      </c>
      <c r="K11" s="4"/>
    </row>
    <row r="12" spans="1:12" ht="15" customHeight="1" x14ac:dyDescent="0.2">
      <c r="A12" s="5">
        <f t="shared" si="4"/>
        <v>8</v>
      </c>
      <c r="B12" s="3">
        <v>800</v>
      </c>
      <c r="C12" s="3">
        <f t="shared" si="5"/>
        <v>30000</v>
      </c>
      <c r="D12" s="3">
        <f t="shared" si="6"/>
        <v>10</v>
      </c>
      <c r="E12" s="3">
        <f t="shared" si="7"/>
        <v>5</v>
      </c>
      <c r="F12" s="3">
        <f t="shared" si="8"/>
        <v>3</v>
      </c>
      <c r="G12" s="4">
        <f t="shared" si="1"/>
        <v>3.375</v>
      </c>
      <c r="H12" s="4">
        <f t="shared" si="2"/>
        <v>1.03125</v>
      </c>
      <c r="I12" s="4">
        <f t="shared" si="3"/>
        <v>0.61875000000000002</v>
      </c>
      <c r="J12" s="4">
        <f t="shared" si="0"/>
        <v>5.0250000000000004</v>
      </c>
      <c r="K12" s="4"/>
    </row>
    <row r="13" spans="1:12" ht="15" customHeight="1" x14ac:dyDescent="0.2">
      <c r="A13" s="5">
        <f t="shared" si="4"/>
        <v>9</v>
      </c>
      <c r="B13" s="3">
        <v>900</v>
      </c>
      <c r="C13" s="3">
        <f t="shared" si="5"/>
        <v>30000</v>
      </c>
      <c r="D13" s="3">
        <f t="shared" si="6"/>
        <v>10</v>
      </c>
      <c r="E13" s="3">
        <f t="shared" si="7"/>
        <v>5</v>
      </c>
      <c r="F13" s="3">
        <f t="shared" si="8"/>
        <v>3</v>
      </c>
      <c r="G13" s="4">
        <f t="shared" si="1"/>
        <v>3</v>
      </c>
      <c r="H13" s="4">
        <f t="shared" si="2"/>
        <v>0.91666666666666663</v>
      </c>
      <c r="I13" s="4">
        <f t="shared" si="3"/>
        <v>0.54999999999999993</v>
      </c>
      <c r="J13" s="4">
        <f t="shared" si="0"/>
        <v>4.4666666666666668</v>
      </c>
      <c r="K13" s="4"/>
    </row>
    <row r="14" spans="1:12" ht="15" customHeight="1" x14ac:dyDescent="0.2">
      <c r="A14" s="5">
        <f t="shared" si="4"/>
        <v>10</v>
      </c>
      <c r="B14" s="3">
        <v>1000</v>
      </c>
      <c r="C14" s="3">
        <f t="shared" si="5"/>
        <v>30000</v>
      </c>
      <c r="D14" s="3">
        <f t="shared" si="6"/>
        <v>10</v>
      </c>
      <c r="E14" s="3">
        <f t="shared" si="7"/>
        <v>5</v>
      </c>
      <c r="F14" s="3">
        <f t="shared" si="8"/>
        <v>3</v>
      </c>
      <c r="G14" s="4">
        <f t="shared" si="1"/>
        <v>2.7</v>
      </c>
      <c r="H14" s="4">
        <f t="shared" si="2"/>
        <v>0.82500000000000007</v>
      </c>
      <c r="I14" s="4">
        <f t="shared" si="3"/>
        <v>0.495</v>
      </c>
      <c r="J14" s="4">
        <f>G14+H14+I14</f>
        <v>4.0200000000000005</v>
      </c>
      <c r="K14" s="3"/>
      <c r="L14" s="3"/>
    </row>
    <row r="15" spans="1:12" ht="5.0999999999999996" customHeight="1" x14ac:dyDescent="0.2">
      <c r="B15" s="1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5" customHeight="1" x14ac:dyDescent="0.2">
      <c r="B16" s="9" t="s">
        <v>10</v>
      </c>
      <c r="C16" s="9" t="s">
        <v>11</v>
      </c>
      <c r="D16" s="9" t="s">
        <v>30</v>
      </c>
      <c r="E16" s="9" t="s">
        <v>12</v>
      </c>
      <c r="F16" s="9" t="s">
        <v>13</v>
      </c>
      <c r="G16" s="9" t="s">
        <v>31</v>
      </c>
      <c r="H16" s="9" t="s">
        <v>16</v>
      </c>
      <c r="I16" s="9" t="s">
        <v>17</v>
      </c>
      <c r="J16" s="9" t="s">
        <v>18</v>
      </c>
    </row>
    <row r="17" spans="1:12" ht="15" customHeight="1" x14ac:dyDescent="0.2">
      <c r="B17" s="9" t="s">
        <v>14</v>
      </c>
      <c r="C17" s="9" t="s">
        <v>25</v>
      </c>
      <c r="D17" s="9" t="s">
        <v>24</v>
      </c>
      <c r="E17" s="9" t="s">
        <v>15</v>
      </c>
      <c r="F17" s="9" t="s">
        <v>25</v>
      </c>
      <c r="G17" s="9" t="s">
        <v>24</v>
      </c>
      <c r="H17" s="9" t="s">
        <v>26</v>
      </c>
      <c r="I17" s="9" t="s">
        <v>22</v>
      </c>
      <c r="J17" s="9" t="s">
        <v>24</v>
      </c>
    </row>
    <row r="18" spans="1:12" ht="15" customHeight="1" x14ac:dyDescent="0.2">
      <c r="A18" s="5">
        <v>1</v>
      </c>
      <c r="B18" s="24">
        <v>0.1</v>
      </c>
      <c r="C18" s="24">
        <v>0.6</v>
      </c>
      <c r="D18" s="4">
        <f>+B18*C18*$I$2</f>
        <v>3.5999999999999996</v>
      </c>
      <c r="E18" s="25">
        <v>2E-3</v>
      </c>
      <c r="F18" s="24">
        <v>3</v>
      </c>
      <c r="G18" s="4">
        <f>+E18*F18*$I$2</f>
        <v>0.36</v>
      </c>
      <c r="H18" s="15">
        <v>1000</v>
      </c>
      <c r="I18" s="15">
        <v>3000</v>
      </c>
      <c r="J18" s="4">
        <f>H18/I18</f>
        <v>0.33333333333333331</v>
      </c>
    </row>
    <row r="19" spans="1:12" ht="15" customHeight="1" x14ac:dyDescent="0.2">
      <c r="A19" s="5">
        <f>+A18+1</f>
        <v>2</v>
      </c>
      <c r="B19" s="4">
        <f>+$B$18</f>
        <v>0.1</v>
      </c>
      <c r="C19" s="4">
        <f>+$C$18</f>
        <v>0.6</v>
      </c>
      <c r="D19" s="4">
        <f t="shared" ref="D19:D27" si="9">+B19*C19*$I$2</f>
        <v>3.5999999999999996</v>
      </c>
      <c r="E19" s="6">
        <f>+$E$18</f>
        <v>2E-3</v>
      </c>
      <c r="F19" s="4">
        <f>+$F$18</f>
        <v>3</v>
      </c>
      <c r="G19" s="4">
        <f t="shared" ref="G19:G27" si="10">+E19*F19*$I$2</f>
        <v>0.36</v>
      </c>
      <c r="H19" s="3">
        <f>+$H$18</f>
        <v>1000</v>
      </c>
      <c r="I19" s="3">
        <f>+$I$18</f>
        <v>3000</v>
      </c>
      <c r="J19" s="4">
        <f t="shared" ref="J19:J27" si="11">H19/I19</f>
        <v>0.33333333333333331</v>
      </c>
    </row>
    <row r="20" spans="1:12" ht="15" customHeight="1" x14ac:dyDescent="0.2">
      <c r="A20" s="5">
        <f t="shared" ref="A20:A27" si="12">+A19+1</f>
        <v>3</v>
      </c>
      <c r="B20" s="4">
        <f t="shared" ref="B20:B27" si="13">+$B$18</f>
        <v>0.1</v>
      </c>
      <c r="C20" s="4">
        <f t="shared" ref="C20:C27" si="14">+$C$18</f>
        <v>0.6</v>
      </c>
      <c r="D20" s="4">
        <f t="shared" si="9"/>
        <v>3.5999999999999996</v>
      </c>
      <c r="E20" s="6">
        <f t="shared" ref="E20:E27" si="15">+$E$18</f>
        <v>2E-3</v>
      </c>
      <c r="F20" s="4">
        <f t="shared" ref="F20:F27" si="16">+$F$18</f>
        <v>3</v>
      </c>
      <c r="G20" s="4">
        <f t="shared" si="10"/>
        <v>0.36</v>
      </c>
      <c r="H20" s="3">
        <f t="shared" ref="H20:H27" si="17">+$H$18</f>
        <v>1000</v>
      </c>
      <c r="I20" s="3">
        <f t="shared" ref="I20:I27" si="18">+$I$18</f>
        <v>3000</v>
      </c>
      <c r="J20" s="4">
        <f t="shared" si="11"/>
        <v>0.33333333333333331</v>
      </c>
    </row>
    <row r="21" spans="1:12" ht="15" customHeight="1" x14ac:dyDescent="0.2">
      <c r="A21" s="5">
        <f t="shared" si="12"/>
        <v>4</v>
      </c>
      <c r="B21" s="4">
        <f t="shared" si="13"/>
        <v>0.1</v>
      </c>
      <c r="C21" s="4">
        <f t="shared" si="14"/>
        <v>0.6</v>
      </c>
      <c r="D21" s="4">
        <f t="shared" si="9"/>
        <v>3.5999999999999996</v>
      </c>
      <c r="E21" s="6">
        <f t="shared" si="15"/>
        <v>2E-3</v>
      </c>
      <c r="F21" s="4">
        <f t="shared" si="16"/>
        <v>3</v>
      </c>
      <c r="G21" s="4">
        <f t="shared" si="10"/>
        <v>0.36</v>
      </c>
      <c r="H21" s="3">
        <f t="shared" si="17"/>
        <v>1000</v>
      </c>
      <c r="I21" s="3">
        <f t="shared" si="18"/>
        <v>3000</v>
      </c>
      <c r="J21" s="4">
        <f t="shared" si="11"/>
        <v>0.33333333333333331</v>
      </c>
    </row>
    <row r="22" spans="1:12" ht="15" customHeight="1" x14ac:dyDescent="0.2">
      <c r="A22" s="5">
        <f t="shared" si="12"/>
        <v>5</v>
      </c>
      <c r="B22" s="4">
        <f t="shared" si="13"/>
        <v>0.1</v>
      </c>
      <c r="C22" s="4">
        <f t="shared" si="14"/>
        <v>0.6</v>
      </c>
      <c r="D22" s="4">
        <f t="shared" si="9"/>
        <v>3.5999999999999996</v>
      </c>
      <c r="E22" s="6">
        <f t="shared" si="15"/>
        <v>2E-3</v>
      </c>
      <c r="F22" s="4">
        <f t="shared" si="16"/>
        <v>3</v>
      </c>
      <c r="G22" s="4">
        <f t="shared" si="10"/>
        <v>0.36</v>
      </c>
      <c r="H22" s="3">
        <f t="shared" si="17"/>
        <v>1000</v>
      </c>
      <c r="I22" s="3">
        <f t="shared" si="18"/>
        <v>3000</v>
      </c>
      <c r="J22" s="4">
        <f t="shared" si="11"/>
        <v>0.33333333333333331</v>
      </c>
    </row>
    <row r="23" spans="1:12" ht="15" customHeight="1" x14ac:dyDescent="0.2">
      <c r="A23" s="5">
        <f t="shared" si="12"/>
        <v>6</v>
      </c>
      <c r="B23" s="4">
        <f t="shared" si="13"/>
        <v>0.1</v>
      </c>
      <c r="C23" s="4">
        <f t="shared" si="14"/>
        <v>0.6</v>
      </c>
      <c r="D23" s="4">
        <f t="shared" si="9"/>
        <v>3.5999999999999996</v>
      </c>
      <c r="E23" s="6">
        <f t="shared" si="15"/>
        <v>2E-3</v>
      </c>
      <c r="F23" s="4">
        <f t="shared" si="16"/>
        <v>3</v>
      </c>
      <c r="G23" s="4">
        <f t="shared" si="10"/>
        <v>0.36</v>
      </c>
      <c r="H23" s="3">
        <f t="shared" si="17"/>
        <v>1000</v>
      </c>
      <c r="I23" s="3">
        <f t="shared" si="18"/>
        <v>3000</v>
      </c>
      <c r="J23" s="4">
        <f t="shared" si="11"/>
        <v>0.33333333333333331</v>
      </c>
    </row>
    <row r="24" spans="1:12" ht="15" customHeight="1" x14ac:dyDescent="0.2">
      <c r="A24" s="5">
        <f t="shared" si="12"/>
        <v>7</v>
      </c>
      <c r="B24" s="4">
        <f t="shared" si="13"/>
        <v>0.1</v>
      </c>
      <c r="C24" s="4">
        <f t="shared" si="14"/>
        <v>0.6</v>
      </c>
      <c r="D24" s="4">
        <f t="shared" si="9"/>
        <v>3.5999999999999996</v>
      </c>
      <c r="E24" s="6">
        <f t="shared" si="15"/>
        <v>2E-3</v>
      </c>
      <c r="F24" s="4">
        <f t="shared" si="16"/>
        <v>3</v>
      </c>
      <c r="G24" s="4">
        <f t="shared" si="10"/>
        <v>0.36</v>
      </c>
      <c r="H24" s="3">
        <f t="shared" si="17"/>
        <v>1000</v>
      </c>
      <c r="I24" s="3">
        <f t="shared" si="18"/>
        <v>3000</v>
      </c>
      <c r="J24" s="4">
        <f t="shared" si="11"/>
        <v>0.33333333333333331</v>
      </c>
    </row>
    <row r="25" spans="1:12" ht="15" customHeight="1" x14ac:dyDescent="0.2">
      <c r="A25" s="5">
        <f t="shared" si="12"/>
        <v>8</v>
      </c>
      <c r="B25" s="4">
        <f t="shared" si="13"/>
        <v>0.1</v>
      </c>
      <c r="C25" s="4">
        <f t="shared" si="14"/>
        <v>0.6</v>
      </c>
      <c r="D25" s="4">
        <f t="shared" si="9"/>
        <v>3.5999999999999996</v>
      </c>
      <c r="E25" s="6">
        <f t="shared" si="15"/>
        <v>2E-3</v>
      </c>
      <c r="F25" s="4">
        <f t="shared" si="16"/>
        <v>3</v>
      </c>
      <c r="G25" s="4">
        <f t="shared" si="10"/>
        <v>0.36</v>
      </c>
      <c r="H25" s="3">
        <f t="shared" si="17"/>
        <v>1000</v>
      </c>
      <c r="I25" s="3">
        <f t="shared" si="18"/>
        <v>3000</v>
      </c>
      <c r="J25" s="4">
        <f t="shared" si="11"/>
        <v>0.33333333333333331</v>
      </c>
    </row>
    <row r="26" spans="1:12" ht="15" customHeight="1" x14ac:dyDescent="0.2">
      <c r="A26" s="5">
        <f t="shared" si="12"/>
        <v>9</v>
      </c>
      <c r="B26" s="4">
        <f t="shared" si="13"/>
        <v>0.1</v>
      </c>
      <c r="C26" s="4">
        <f t="shared" si="14"/>
        <v>0.6</v>
      </c>
      <c r="D26" s="4">
        <f t="shared" si="9"/>
        <v>3.5999999999999996</v>
      </c>
      <c r="E26" s="6">
        <f t="shared" si="15"/>
        <v>2E-3</v>
      </c>
      <c r="F26" s="4">
        <f t="shared" si="16"/>
        <v>3</v>
      </c>
      <c r="G26" s="4">
        <f t="shared" si="10"/>
        <v>0.36</v>
      </c>
      <c r="H26" s="3">
        <f t="shared" si="17"/>
        <v>1000</v>
      </c>
      <c r="I26" s="3">
        <f t="shared" si="18"/>
        <v>3000</v>
      </c>
      <c r="J26" s="4">
        <f t="shared" si="11"/>
        <v>0.33333333333333331</v>
      </c>
    </row>
    <row r="27" spans="1:12" ht="15" customHeight="1" x14ac:dyDescent="0.2">
      <c r="A27" s="5">
        <f t="shared" si="12"/>
        <v>10</v>
      </c>
      <c r="B27" s="4">
        <f t="shared" si="13"/>
        <v>0.1</v>
      </c>
      <c r="C27" s="4">
        <f t="shared" si="14"/>
        <v>0.6</v>
      </c>
      <c r="D27" s="4">
        <f t="shared" si="9"/>
        <v>3.5999999999999996</v>
      </c>
      <c r="E27" s="6">
        <f t="shared" si="15"/>
        <v>2E-3</v>
      </c>
      <c r="F27" s="4">
        <f t="shared" si="16"/>
        <v>3</v>
      </c>
      <c r="G27" s="4">
        <f t="shared" si="10"/>
        <v>0.36</v>
      </c>
      <c r="H27" s="3">
        <f t="shared" si="17"/>
        <v>1000</v>
      </c>
      <c r="I27" s="3">
        <f t="shared" si="18"/>
        <v>3000</v>
      </c>
      <c r="J27" s="4">
        <f t="shared" si="11"/>
        <v>0.33333333333333331</v>
      </c>
    </row>
    <row r="28" spans="1:12" ht="5.0999999999999996" customHeight="1" thickBot="1" x14ac:dyDescent="0.25">
      <c r="B28" s="1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15" customHeight="1" x14ac:dyDescent="0.2">
      <c r="B29" s="9" t="s">
        <v>135</v>
      </c>
      <c r="C29" s="9" t="s">
        <v>134</v>
      </c>
      <c r="D29" s="9" t="s">
        <v>20</v>
      </c>
      <c r="E29" s="13" t="s">
        <v>33</v>
      </c>
      <c r="F29" s="9" t="s">
        <v>21</v>
      </c>
      <c r="G29" s="9"/>
      <c r="H29" s="16" t="s">
        <v>23</v>
      </c>
      <c r="I29" s="17" t="s">
        <v>32</v>
      </c>
    </row>
    <row r="30" spans="1:12" ht="15" customHeight="1" x14ac:dyDescent="0.2">
      <c r="B30" s="9" t="s">
        <v>2</v>
      </c>
      <c r="C30" s="9" t="s">
        <v>24</v>
      </c>
      <c r="D30" s="9" t="s">
        <v>24</v>
      </c>
      <c r="E30" s="9" t="s">
        <v>24</v>
      </c>
      <c r="F30" s="9" t="s">
        <v>24</v>
      </c>
      <c r="G30" s="9"/>
      <c r="H30" s="18" t="s">
        <v>28</v>
      </c>
      <c r="I30" s="19" t="s">
        <v>24</v>
      </c>
    </row>
    <row r="31" spans="1:12" ht="15" customHeight="1" x14ac:dyDescent="0.2">
      <c r="A31" s="5">
        <v>1</v>
      </c>
      <c r="B31" s="24">
        <v>0.01</v>
      </c>
      <c r="C31" s="4">
        <f>C5*(B31/100)</f>
        <v>3</v>
      </c>
      <c r="D31" s="4">
        <f>+C31*0.1</f>
        <v>0.30000000000000004</v>
      </c>
      <c r="E31" s="26">
        <v>10</v>
      </c>
      <c r="F31" s="4">
        <f>$D$18+$G$18+$J$18+$C$31+$D$31+$E$31</f>
        <v>17.593333333333334</v>
      </c>
      <c r="G31" s="4"/>
      <c r="H31" s="20">
        <f t="shared" ref="H31:H40" si="19">+B5</f>
        <v>100</v>
      </c>
      <c r="I31" s="21">
        <f t="shared" ref="I31:I40" si="20">+J5+$F$31</f>
        <v>57.793333333333337</v>
      </c>
    </row>
    <row r="32" spans="1:12" ht="15" customHeight="1" x14ac:dyDescent="0.2">
      <c r="A32" s="5">
        <f>+A31+1</f>
        <v>2</v>
      </c>
      <c r="B32" s="4">
        <f>+$B$31</f>
        <v>0.01</v>
      </c>
      <c r="C32" s="4">
        <f t="shared" ref="C32:C40" si="21">C6*(B32/100)</f>
        <v>3</v>
      </c>
      <c r="D32" s="4">
        <f t="shared" ref="D32:D40" si="22">+C32*0.1</f>
        <v>0.30000000000000004</v>
      </c>
      <c r="E32" s="14">
        <f>+$E$31</f>
        <v>10</v>
      </c>
      <c r="F32" s="4">
        <f t="shared" ref="F32:F40" si="23">$D$18+$G$18+$J$18+$C$31+$D$31+$E$31</f>
        <v>17.593333333333334</v>
      </c>
      <c r="G32" s="4"/>
      <c r="H32" s="20">
        <f t="shared" si="19"/>
        <v>200</v>
      </c>
      <c r="I32" s="21">
        <f t="shared" si="20"/>
        <v>37.693333333333335</v>
      </c>
    </row>
    <row r="33" spans="1:12" ht="15" customHeight="1" x14ac:dyDescent="0.2">
      <c r="A33" s="5">
        <f t="shared" ref="A33:A40" si="24">+A32+1</f>
        <v>3</v>
      </c>
      <c r="B33" s="4">
        <f t="shared" ref="B33:B40" si="25">+$B$31</f>
        <v>0.01</v>
      </c>
      <c r="C33" s="4">
        <f t="shared" si="21"/>
        <v>3</v>
      </c>
      <c r="D33" s="4">
        <f t="shared" si="22"/>
        <v>0.30000000000000004</v>
      </c>
      <c r="E33" s="14">
        <f t="shared" ref="E33:E40" si="26">+$E$31</f>
        <v>10</v>
      </c>
      <c r="F33" s="4">
        <f t="shared" si="23"/>
        <v>17.593333333333334</v>
      </c>
      <c r="G33" s="4"/>
      <c r="H33" s="20">
        <f t="shared" si="19"/>
        <v>300</v>
      </c>
      <c r="I33" s="21">
        <f t="shared" si="20"/>
        <v>30.993333333333332</v>
      </c>
    </row>
    <row r="34" spans="1:12" ht="15" customHeight="1" x14ac:dyDescent="0.2">
      <c r="A34" s="5">
        <f t="shared" si="24"/>
        <v>4</v>
      </c>
      <c r="B34" s="4">
        <f t="shared" si="25"/>
        <v>0.01</v>
      </c>
      <c r="C34" s="4">
        <f t="shared" si="21"/>
        <v>3</v>
      </c>
      <c r="D34" s="4">
        <f t="shared" si="22"/>
        <v>0.30000000000000004</v>
      </c>
      <c r="E34" s="14">
        <f t="shared" si="26"/>
        <v>10</v>
      </c>
      <c r="F34" s="4">
        <f t="shared" si="23"/>
        <v>17.593333333333334</v>
      </c>
      <c r="G34" s="4"/>
      <c r="H34" s="20">
        <f t="shared" si="19"/>
        <v>400</v>
      </c>
      <c r="I34" s="21">
        <f t="shared" si="20"/>
        <v>27.643333333333334</v>
      </c>
    </row>
    <row r="35" spans="1:12" ht="15" customHeight="1" x14ac:dyDescent="0.2">
      <c r="A35" s="5">
        <f t="shared" si="24"/>
        <v>5</v>
      </c>
      <c r="B35" s="4">
        <f t="shared" si="25"/>
        <v>0.01</v>
      </c>
      <c r="C35" s="4">
        <f t="shared" si="21"/>
        <v>3</v>
      </c>
      <c r="D35" s="4">
        <f t="shared" si="22"/>
        <v>0.30000000000000004</v>
      </c>
      <c r="E35" s="14">
        <f t="shared" si="26"/>
        <v>10</v>
      </c>
      <c r="F35" s="4">
        <f t="shared" si="23"/>
        <v>17.593333333333334</v>
      </c>
      <c r="G35" s="4"/>
      <c r="H35" s="20">
        <f t="shared" si="19"/>
        <v>500</v>
      </c>
      <c r="I35" s="21">
        <f t="shared" si="20"/>
        <v>25.633333333333333</v>
      </c>
    </row>
    <row r="36" spans="1:12" ht="15" customHeight="1" x14ac:dyDescent="0.2">
      <c r="A36" s="5">
        <f t="shared" si="24"/>
        <v>6</v>
      </c>
      <c r="B36" s="4">
        <f t="shared" si="25"/>
        <v>0.01</v>
      </c>
      <c r="C36" s="4">
        <f t="shared" si="21"/>
        <v>3</v>
      </c>
      <c r="D36" s="4">
        <f t="shared" si="22"/>
        <v>0.30000000000000004</v>
      </c>
      <c r="E36" s="14">
        <f t="shared" si="26"/>
        <v>10</v>
      </c>
      <c r="F36" s="4">
        <f t="shared" si="23"/>
        <v>17.593333333333334</v>
      </c>
      <c r="G36" s="4"/>
      <c r="H36" s="20">
        <f t="shared" si="19"/>
        <v>600</v>
      </c>
      <c r="I36" s="21">
        <f t="shared" si="20"/>
        <v>24.293333333333333</v>
      </c>
    </row>
    <row r="37" spans="1:12" ht="15" customHeight="1" x14ac:dyDescent="0.2">
      <c r="A37" s="5">
        <f t="shared" si="24"/>
        <v>7</v>
      </c>
      <c r="B37" s="4">
        <f t="shared" si="25"/>
        <v>0.01</v>
      </c>
      <c r="C37" s="4">
        <f t="shared" si="21"/>
        <v>3</v>
      </c>
      <c r="D37" s="4">
        <f t="shared" si="22"/>
        <v>0.30000000000000004</v>
      </c>
      <c r="E37" s="14">
        <f t="shared" si="26"/>
        <v>10</v>
      </c>
      <c r="F37" s="4">
        <f t="shared" si="23"/>
        <v>17.593333333333334</v>
      </c>
      <c r="G37" s="4"/>
      <c r="H37" s="20">
        <f t="shared" si="19"/>
        <v>700</v>
      </c>
      <c r="I37" s="21">
        <f t="shared" si="20"/>
        <v>23.336190476190477</v>
      </c>
    </row>
    <row r="38" spans="1:12" ht="15" customHeight="1" x14ac:dyDescent="0.2">
      <c r="A38" s="5">
        <f t="shared" si="24"/>
        <v>8</v>
      </c>
      <c r="B38" s="4">
        <f t="shared" si="25"/>
        <v>0.01</v>
      </c>
      <c r="C38" s="4">
        <f t="shared" si="21"/>
        <v>3</v>
      </c>
      <c r="D38" s="4">
        <f t="shared" si="22"/>
        <v>0.30000000000000004</v>
      </c>
      <c r="E38" s="14">
        <f t="shared" si="26"/>
        <v>10</v>
      </c>
      <c r="F38" s="4">
        <f t="shared" si="23"/>
        <v>17.593333333333334</v>
      </c>
      <c r="G38" s="4"/>
      <c r="H38" s="20">
        <f t="shared" si="19"/>
        <v>800</v>
      </c>
      <c r="I38" s="21">
        <f t="shared" si="20"/>
        <v>22.618333333333332</v>
      </c>
    </row>
    <row r="39" spans="1:12" ht="15" customHeight="1" x14ac:dyDescent="0.2">
      <c r="A39" s="5">
        <f t="shared" si="24"/>
        <v>9</v>
      </c>
      <c r="B39" s="4">
        <f t="shared" si="25"/>
        <v>0.01</v>
      </c>
      <c r="C39" s="4">
        <f t="shared" si="21"/>
        <v>3</v>
      </c>
      <c r="D39" s="4">
        <f t="shared" si="22"/>
        <v>0.30000000000000004</v>
      </c>
      <c r="E39" s="14">
        <f t="shared" si="26"/>
        <v>10</v>
      </c>
      <c r="F39" s="4">
        <f t="shared" si="23"/>
        <v>17.593333333333334</v>
      </c>
      <c r="G39" s="4"/>
      <c r="H39" s="20">
        <f t="shared" si="19"/>
        <v>900</v>
      </c>
      <c r="I39" s="21">
        <f t="shared" si="20"/>
        <v>22.060000000000002</v>
      </c>
    </row>
    <row r="40" spans="1:12" ht="15" customHeight="1" thickBot="1" x14ac:dyDescent="0.25">
      <c r="A40" s="5">
        <f t="shared" si="24"/>
        <v>10</v>
      </c>
      <c r="B40" s="4">
        <f t="shared" si="25"/>
        <v>0.01</v>
      </c>
      <c r="C40" s="4">
        <f t="shared" si="21"/>
        <v>3</v>
      </c>
      <c r="D40" s="4">
        <f t="shared" si="22"/>
        <v>0.30000000000000004</v>
      </c>
      <c r="E40" s="14">
        <f t="shared" si="26"/>
        <v>10</v>
      </c>
      <c r="F40" s="4">
        <f t="shared" si="23"/>
        <v>17.593333333333334</v>
      </c>
      <c r="G40" s="4"/>
      <c r="H40" s="22">
        <f t="shared" si="19"/>
        <v>1000</v>
      </c>
      <c r="I40" s="23">
        <f t="shared" si="20"/>
        <v>21.613333333333333</v>
      </c>
    </row>
    <row r="41" spans="1:12" ht="5.0999999999999996" customHeight="1" x14ac:dyDescent="0.2">
      <c r="B41" s="1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B42" s="5"/>
      <c r="C42" s="1"/>
      <c r="D42" s="3"/>
      <c r="E42" s="1"/>
      <c r="F42" s="7"/>
      <c r="G42" s="5"/>
      <c r="H42" s="5"/>
      <c r="I42" s="5"/>
      <c r="J42" s="8"/>
      <c r="K42" s="8"/>
    </row>
    <row r="43" spans="1:12" x14ac:dyDescent="0.2">
      <c r="B43" s="5"/>
      <c r="C43" s="1"/>
      <c r="D43" s="3"/>
      <c r="E43" s="1"/>
      <c r="F43" s="7"/>
      <c r="G43" s="5"/>
      <c r="H43" s="5"/>
      <c r="I43" s="5"/>
      <c r="J43" s="8"/>
      <c r="K43" s="8"/>
    </row>
    <row r="44" spans="1:12" x14ac:dyDescent="0.2">
      <c r="B44" s="5"/>
      <c r="C44" s="1"/>
      <c r="D44" s="3"/>
      <c r="E44" s="1"/>
      <c r="F44" s="7"/>
      <c r="G44" s="5"/>
      <c r="H44" s="5"/>
      <c r="I44" s="5"/>
      <c r="J44" s="8"/>
      <c r="K44" s="8"/>
    </row>
    <row r="45" spans="1:12" x14ac:dyDescent="0.2">
      <c r="B45" s="5"/>
      <c r="C45" s="1"/>
      <c r="D45" s="3"/>
      <c r="E45" s="1"/>
      <c r="F45" s="7"/>
      <c r="G45" s="5"/>
      <c r="H45" s="5"/>
      <c r="I45" s="5"/>
      <c r="J45" s="8"/>
      <c r="K45" s="8"/>
    </row>
    <row r="46" spans="1:12" x14ac:dyDescent="0.2">
      <c r="B46" s="5"/>
      <c r="C46" s="1"/>
      <c r="D46" s="3"/>
      <c r="E46" s="1"/>
      <c r="F46" s="7"/>
      <c r="G46" s="5"/>
      <c r="H46" s="5"/>
      <c r="I46" s="5"/>
      <c r="J46" s="8"/>
      <c r="K46" s="8"/>
    </row>
    <row r="47" spans="1:12" x14ac:dyDescent="0.2">
      <c r="B47" s="5"/>
      <c r="C47" s="1"/>
      <c r="D47" s="3"/>
      <c r="E47" s="1"/>
      <c r="F47" s="7"/>
      <c r="G47" s="5"/>
      <c r="H47" s="5"/>
      <c r="I47" s="5"/>
      <c r="J47" s="8"/>
      <c r="K47" s="8"/>
    </row>
    <row r="48" spans="1:12" x14ac:dyDescent="0.2">
      <c r="B48" s="5"/>
      <c r="C48" s="1"/>
      <c r="D48" s="3"/>
      <c r="E48" s="1"/>
      <c r="F48" s="7"/>
      <c r="G48" s="5"/>
      <c r="H48" s="5"/>
      <c r="I48" s="5"/>
      <c r="J48" s="8"/>
      <c r="K48" s="8"/>
    </row>
    <row r="49" spans="3:4" ht="12.6" x14ac:dyDescent="0.25">
      <c r="C49"/>
      <c r="D49"/>
    </row>
    <row r="50" spans="3:4" ht="12.6" x14ac:dyDescent="0.25">
      <c r="C50"/>
      <c r="D50"/>
    </row>
  </sheetData>
  <mergeCells count="3">
    <mergeCell ref="C2:D2"/>
    <mergeCell ref="F2:G2"/>
    <mergeCell ref="B1:J1"/>
  </mergeCells>
  <phoneticPr fontId="4" type="noConversion"/>
  <printOptions horizontalCentered="1" verticalCentered="1" gridLines="1" gridLinesSet="0"/>
  <pageMargins left="7.874015748031496E-2" right="7.874015748031496E-2" top="7.874015748031496E-2" bottom="7.874015748031496E-2" header="0.51181102362204722" footer="0.51181102362204722"/>
  <pageSetup paperSize="9" orientation="portrait" horizontalDpi="120" verticalDpi="7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pane ySplit="1" topLeftCell="A42" activePane="bottomLeft" state="frozen"/>
      <selection pane="bottomLeft" activeCell="M12" sqref="M12"/>
    </sheetView>
  </sheetViews>
  <sheetFormatPr defaultRowHeight="12.6" x14ac:dyDescent="0.25"/>
  <cols>
    <col min="1" max="1" width="12.33203125" customWidth="1"/>
    <col min="2" max="9" width="8.6640625" customWidth="1"/>
    <col min="10" max="10" width="10.88671875" customWidth="1"/>
    <col min="11" max="11" width="8.6640625" customWidth="1"/>
  </cols>
  <sheetData>
    <row r="1" spans="1:11" ht="15.6" x14ac:dyDescent="0.25">
      <c r="A1" s="27"/>
      <c r="B1" s="51" t="s">
        <v>36</v>
      </c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A2" s="27"/>
      <c r="B2" s="76" t="s">
        <v>37</v>
      </c>
      <c r="C2" s="76" t="s">
        <v>38</v>
      </c>
      <c r="D2" s="76" t="s">
        <v>39</v>
      </c>
      <c r="E2" s="76" t="s">
        <v>40</v>
      </c>
      <c r="F2" s="76" t="s">
        <v>41</v>
      </c>
      <c r="G2" s="76" t="s">
        <v>42</v>
      </c>
      <c r="H2" s="76" t="s">
        <v>43</v>
      </c>
      <c r="I2" s="76" t="s">
        <v>44</v>
      </c>
      <c r="J2" s="76" t="s">
        <v>45</v>
      </c>
      <c r="K2" s="77" t="s">
        <v>46</v>
      </c>
    </row>
    <row r="3" spans="1:11" x14ac:dyDescent="0.25">
      <c r="A3" s="27"/>
      <c r="B3" s="76" t="s">
        <v>47</v>
      </c>
      <c r="C3" s="76" t="s">
        <v>48</v>
      </c>
      <c r="D3" s="76" t="s">
        <v>49</v>
      </c>
      <c r="E3" s="76" t="s">
        <v>2</v>
      </c>
      <c r="F3" s="76" t="s">
        <v>49</v>
      </c>
      <c r="G3" s="76" t="s">
        <v>50</v>
      </c>
      <c r="H3" s="76" t="s">
        <v>51</v>
      </c>
      <c r="I3" s="76" t="s">
        <v>52</v>
      </c>
      <c r="J3" s="76" t="s">
        <v>28</v>
      </c>
      <c r="K3" s="76" t="s">
        <v>28</v>
      </c>
    </row>
    <row r="4" spans="1:11" x14ac:dyDescent="0.25">
      <c r="A4" s="27" t="s">
        <v>53</v>
      </c>
      <c r="B4" s="30">
        <v>2</v>
      </c>
      <c r="C4" s="31">
        <v>5</v>
      </c>
      <c r="D4" s="30">
        <f t="shared" ref="D4:D13" si="0">(B4*C4)/10</f>
        <v>1</v>
      </c>
      <c r="E4" s="32">
        <v>80</v>
      </c>
      <c r="F4" s="30">
        <f t="shared" ref="F4:F13" si="1">(D4*E4)/100</f>
        <v>0.8</v>
      </c>
      <c r="G4" s="32">
        <v>1</v>
      </c>
      <c r="H4" s="30">
        <f t="shared" ref="H4:H13" si="2">1/F4*G4</f>
        <v>1.25</v>
      </c>
      <c r="I4" s="30">
        <v>5</v>
      </c>
      <c r="J4" s="30">
        <f t="shared" ref="J4:J13" si="3">+H4*I4</f>
        <v>6.25</v>
      </c>
      <c r="K4" s="32">
        <f>+J4</f>
        <v>6.25</v>
      </c>
    </row>
    <row r="5" spans="1:11" x14ac:dyDescent="0.25">
      <c r="A5" s="27" t="s">
        <v>54</v>
      </c>
      <c r="B5" s="30">
        <f t="shared" ref="B5:B13" si="4">+$B$4</f>
        <v>2</v>
      </c>
      <c r="C5" s="31">
        <f t="shared" ref="C5:C13" si="5">+$C$4</f>
        <v>5</v>
      </c>
      <c r="D5" s="30">
        <f t="shared" si="0"/>
        <v>1</v>
      </c>
      <c r="E5" s="32">
        <f t="shared" ref="E5:E13" si="6">+$E$4</f>
        <v>80</v>
      </c>
      <c r="F5" s="30">
        <f t="shared" si="1"/>
        <v>0.8</v>
      </c>
      <c r="G5" s="32">
        <v>1</v>
      </c>
      <c r="H5" s="30">
        <f t="shared" si="2"/>
        <v>1.25</v>
      </c>
      <c r="I5" s="33">
        <v>10</v>
      </c>
      <c r="J5" s="30">
        <f t="shared" si="3"/>
        <v>12.5</v>
      </c>
      <c r="K5" s="32">
        <f t="shared" ref="K5:K13" si="7">+J5</f>
        <v>12.5</v>
      </c>
    </row>
    <row r="6" spans="1:11" x14ac:dyDescent="0.25">
      <c r="A6" s="27" t="s">
        <v>55</v>
      </c>
      <c r="B6" s="30">
        <f t="shared" si="4"/>
        <v>2</v>
      </c>
      <c r="C6" s="31">
        <f t="shared" si="5"/>
        <v>5</v>
      </c>
      <c r="D6" s="30">
        <f t="shared" si="0"/>
        <v>1</v>
      </c>
      <c r="E6" s="32">
        <f t="shared" si="6"/>
        <v>80</v>
      </c>
      <c r="F6" s="30">
        <f t="shared" si="1"/>
        <v>0.8</v>
      </c>
      <c r="G6" s="32">
        <v>1</v>
      </c>
      <c r="H6" s="30">
        <f t="shared" si="2"/>
        <v>1.25</v>
      </c>
      <c r="I6" s="33">
        <v>15</v>
      </c>
      <c r="J6" s="30">
        <f t="shared" si="3"/>
        <v>18.75</v>
      </c>
      <c r="K6" s="32">
        <f t="shared" si="7"/>
        <v>18.75</v>
      </c>
    </row>
    <row r="7" spans="1:11" x14ac:dyDescent="0.25">
      <c r="A7" s="27" t="s">
        <v>56</v>
      </c>
      <c r="B7" s="30">
        <f t="shared" si="4"/>
        <v>2</v>
      </c>
      <c r="C7" s="31">
        <f t="shared" si="5"/>
        <v>5</v>
      </c>
      <c r="D7" s="30">
        <f t="shared" si="0"/>
        <v>1</v>
      </c>
      <c r="E7" s="32">
        <f t="shared" si="6"/>
        <v>80</v>
      </c>
      <c r="F7" s="30">
        <f t="shared" si="1"/>
        <v>0.8</v>
      </c>
      <c r="G7" s="32">
        <v>1</v>
      </c>
      <c r="H7" s="30">
        <f t="shared" si="2"/>
        <v>1.25</v>
      </c>
      <c r="I7" s="33">
        <v>20</v>
      </c>
      <c r="J7" s="30">
        <f t="shared" si="3"/>
        <v>25</v>
      </c>
      <c r="K7" s="32">
        <f t="shared" si="7"/>
        <v>25</v>
      </c>
    </row>
    <row r="8" spans="1:11" x14ac:dyDescent="0.25">
      <c r="A8" s="27" t="s">
        <v>57</v>
      </c>
      <c r="B8" s="30">
        <f t="shared" si="4"/>
        <v>2</v>
      </c>
      <c r="C8" s="31">
        <f t="shared" si="5"/>
        <v>5</v>
      </c>
      <c r="D8" s="30">
        <f t="shared" si="0"/>
        <v>1</v>
      </c>
      <c r="E8" s="32">
        <f t="shared" si="6"/>
        <v>80</v>
      </c>
      <c r="F8" s="30">
        <f t="shared" si="1"/>
        <v>0.8</v>
      </c>
      <c r="G8" s="32">
        <f t="shared" ref="G8:G13" si="8">+$G$4</f>
        <v>1</v>
      </c>
      <c r="H8" s="30">
        <f t="shared" si="2"/>
        <v>1.25</v>
      </c>
      <c r="I8" s="33">
        <v>25</v>
      </c>
      <c r="J8" s="30">
        <f t="shared" si="3"/>
        <v>31.25</v>
      </c>
      <c r="K8" s="32">
        <f t="shared" si="7"/>
        <v>31.25</v>
      </c>
    </row>
    <row r="9" spans="1:11" x14ac:dyDescent="0.25">
      <c r="A9" s="27" t="s">
        <v>58</v>
      </c>
      <c r="B9" s="30">
        <f t="shared" si="4"/>
        <v>2</v>
      </c>
      <c r="C9" s="31">
        <f t="shared" si="5"/>
        <v>5</v>
      </c>
      <c r="D9" s="30">
        <f t="shared" si="0"/>
        <v>1</v>
      </c>
      <c r="E9" s="32">
        <f t="shared" si="6"/>
        <v>80</v>
      </c>
      <c r="F9" s="30">
        <f t="shared" si="1"/>
        <v>0.8</v>
      </c>
      <c r="G9" s="32">
        <f t="shared" si="8"/>
        <v>1</v>
      </c>
      <c r="H9" s="30">
        <f t="shared" si="2"/>
        <v>1.25</v>
      </c>
      <c r="I9" s="33">
        <v>30</v>
      </c>
      <c r="J9" s="30">
        <f t="shared" si="3"/>
        <v>37.5</v>
      </c>
      <c r="K9" s="32">
        <f t="shared" si="7"/>
        <v>37.5</v>
      </c>
    </row>
    <row r="10" spans="1:11" x14ac:dyDescent="0.25">
      <c r="A10" s="27" t="s">
        <v>59</v>
      </c>
      <c r="B10" s="30">
        <f t="shared" si="4"/>
        <v>2</v>
      </c>
      <c r="C10" s="31">
        <f t="shared" si="5"/>
        <v>5</v>
      </c>
      <c r="D10" s="30">
        <f t="shared" si="0"/>
        <v>1</v>
      </c>
      <c r="E10" s="32">
        <f t="shared" si="6"/>
        <v>80</v>
      </c>
      <c r="F10" s="30">
        <f t="shared" si="1"/>
        <v>0.8</v>
      </c>
      <c r="G10" s="32">
        <f t="shared" si="8"/>
        <v>1</v>
      </c>
      <c r="H10" s="30">
        <f t="shared" si="2"/>
        <v>1.25</v>
      </c>
      <c r="I10" s="33">
        <v>35</v>
      </c>
      <c r="J10" s="30">
        <f t="shared" si="3"/>
        <v>43.75</v>
      </c>
      <c r="K10" s="32">
        <f t="shared" si="7"/>
        <v>43.75</v>
      </c>
    </row>
    <row r="11" spans="1:11" x14ac:dyDescent="0.25">
      <c r="A11" s="27" t="s">
        <v>60</v>
      </c>
      <c r="B11" s="30">
        <f t="shared" si="4"/>
        <v>2</v>
      </c>
      <c r="C11" s="31">
        <f t="shared" si="5"/>
        <v>5</v>
      </c>
      <c r="D11" s="30">
        <f t="shared" si="0"/>
        <v>1</v>
      </c>
      <c r="E11" s="32">
        <f t="shared" si="6"/>
        <v>80</v>
      </c>
      <c r="F11" s="30">
        <f t="shared" si="1"/>
        <v>0.8</v>
      </c>
      <c r="G11" s="32">
        <f t="shared" si="8"/>
        <v>1</v>
      </c>
      <c r="H11" s="30">
        <f t="shared" si="2"/>
        <v>1.25</v>
      </c>
      <c r="I11" s="33">
        <v>40</v>
      </c>
      <c r="J11" s="30">
        <f t="shared" si="3"/>
        <v>50</v>
      </c>
      <c r="K11" s="32">
        <f t="shared" si="7"/>
        <v>50</v>
      </c>
    </row>
    <row r="12" spans="1:11" x14ac:dyDescent="0.25">
      <c r="A12" s="27" t="s">
        <v>61</v>
      </c>
      <c r="B12" s="30">
        <f t="shared" si="4"/>
        <v>2</v>
      </c>
      <c r="C12" s="31">
        <f t="shared" si="5"/>
        <v>5</v>
      </c>
      <c r="D12" s="30">
        <f t="shared" si="0"/>
        <v>1</v>
      </c>
      <c r="E12" s="32">
        <f t="shared" si="6"/>
        <v>80</v>
      </c>
      <c r="F12" s="30">
        <f t="shared" si="1"/>
        <v>0.8</v>
      </c>
      <c r="G12" s="32">
        <f t="shared" si="8"/>
        <v>1</v>
      </c>
      <c r="H12" s="30">
        <f t="shared" si="2"/>
        <v>1.25</v>
      </c>
      <c r="I12" s="33">
        <v>45</v>
      </c>
      <c r="J12" s="30">
        <f t="shared" si="3"/>
        <v>56.25</v>
      </c>
      <c r="K12" s="32">
        <f t="shared" si="7"/>
        <v>56.25</v>
      </c>
    </row>
    <row r="13" spans="1:11" x14ac:dyDescent="0.25">
      <c r="A13" s="27" t="s">
        <v>62</v>
      </c>
      <c r="B13" s="30">
        <f t="shared" si="4"/>
        <v>2</v>
      </c>
      <c r="C13" s="31">
        <f t="shared" si="5"/>
        <v>5</v>
      </c>
      <c r="D13" s="30">
        <f t="shared" si="0"/>
        <v>1</v>
      </c>
      <c r="E13" s="32">
        <f t="shared" si="6"/>
        <v>80</v>
      </c>
      <c r="F13" s="30">
        <f t="shared" si="1"/>
        <v>0.8</v>
      </c>
      <c r="G13" s="32">
        <f t="shared" si="8"/>
        <v>1</v>
      </c>
      <c r="H13" s="30">
        <f t="shared" si="2"/>
        <v>1.25</v>
      </c>
      <c r="I13" s="33">
        <v>50</v>
      </c>
      <c r="J13" s="30">
        <f t="shared" si="3"/>
        <v>62.5</v>
      </c>
      <c r="K13" s="32">
        <f t="shared" si="7"/>
        <v>62.5</v>
      </c>
    </row>
    <row r="14" spans="1:11" ht="5.0999999999999996" customHeight="1" x14ac:dyDescent="0.25">
      <c r="A14" s="27"/>
      <c r="B14" s="34"/>
      <c r="C14" s="30"/>
      <c r="D14" s="31"/>
      <c r="E14" s="30"/>
      <c r="F14" s="32"/>
      <c r="G14" s="30"/>
      <c r="H14" s="32"/>
      <c r="I14" s="30"/>
      <c r="J14" s="32"/>
      <c r="K14" s="32"/>
    </row>
    <row r="15" spans="1:11" x14ac:dyDescent="0.25">
      <c r="A15" s="35"/>
      <c r="B15" s="32" t="s">
        <v>63</v>
      </c>
      <c r="C15" s="32" t="s">
        <v>64</v>
      </c>
      <c r="D15" s="32" t="s">
        <v>3</v>
      </c>
      <c r="E15" s="32" t="s">
        <v>4</v>
      </c>
      <c r="F15" s="32" t="s">
        <v>5</v>
      </c>
      <c r="G15" s="15" t="s">
        <v>6</v>
      </c>
      <c r="H15" s="15" t="s">
        <v>7</v>
      </c>
      <c r="I15" s="15" t="s">
        <v>65</v>
      </c>
      <c r="J15" s="36" t="s">
        <v>8</v>
      </c>
      <c r="K15" s="36" t="s">
        <v>66</v>
      </c>
    </row>
    <row r="16" spans="1:11" x14ac:dyDescent="0.25">
      <c r="A16" s="35"/>
      <c r="B16" s="32" t="s">
        <v>26</v>
      </c>
      <c r="C16" s="32" t="s">
        <v>67</v>
      </c>
      <c r="D16" s="32" t="s">
        <v>9</v>
      </c>
      <c r="E16" s="32" t="s">
        <v>2</v>
      </c>
      <c r="F16" s="32" t="s">
        <v>2</v>
      </c>
      <c r="G16" s="15" t="s">
        <v>24</v>
      </c>
      <c r="H16" s="15" t="s">
        <v>24</v>
      </c>
      <c r="I16" s="15" t="s">
        <v>24</v>
      </c>
      <c r="J16" s="36" t="s">
        <v>24</v>
      </c>
      <c r="K16" s="36" t="s">
        <v>68</v>
      </c>
    </row>
    <row r="17" spans="1:11" x14ac:dyDescent="0.25">
      <c r="A17" s="27" t="s">
        <v>53</v>
      </c>
      <c r="B17" s="32">
        <v>2500</v>
      </c>
      <c r="C17" s="32">
        <v>0</v>
      </c>
      <c r="D17" s="32">
        <v>10</v>
      </c>
      <c r="E17" s="30">
        <v>1.5</v>
      </c>
      <c r="F17" s="30">
        <v>0</v>
      </c>
      <c r="G17" s="30">
        <f>(B17)/(K4*D17)</f>
        <v>40</v>
      </c>
      <c r="H17" s="30">
        <f>((B17)/(2*K4))*(E17/100)</f>
        <v>3</v>
      </c>
      <c r="I17" s="30">
        <f t="shared" ref="I17:I26" si="9">((B17*1.1)/(2*K4)*(F17/100))</f>
        <v>0</v>
      </c>
      <c r="J17" s="30">
        <f t="shared" ref="J17:J26" si="10">G17+H17+I17</f>
        <v>43</v>
      </c>
      <c r="K17" s="30">
        <f t="shared" ref="K17:K26" si="11">+J17*H4</f>
        <v>53.75</v>
      </c>
    </row>
    <row r="18" spans="1:11" x14ac:dyDescent="0.25">
      <c r="A18" s="27" t="s">
        <v>54</v>
      </c>
      <c r="B18" s="32">
        <v>2500</v>
      </c>
      <c r="C18" s="32">
        <f>+$C$17</f>
        <v>0</v>
      </c>
      <c r="D18" s="32">
        <f>+$D$17</f>
        <v>10</v>
      </c>
      <c r="E18" s="30">
        <f>+$E$17</f>
        <v>1.5</v>
      </c>
      <c r="F18" s="30">
        <f>+$F$17</f>
        <v>0</v>
      </c>
      <c r="G18" s="30">
        <f t="shared" ref="G18:G26" si="12">(B18)/(K5*D18)</f>
        <v>20</v>
      </c>
      <c r="H18" s="30">
        <f t="shared" ref="H18:H26" si="13">((B18)/(2*K5))*(E18/100)</f>
        <v>1.5</v>
      </c>
      <c r="I18" s="30">
        <f t="shared" si="9"/>
        <v>0</v>
      </c>
      <c r="J18" s="30">
        <f t="shared" si="10"/>
        <v>21.5</v>
      </c>
      <c r="K18" s="30">
        <f t="shared" si="11"/>
        <v>26.875</v>
      </c>
    </row>
    <row r="19" spans="1:11" x14ac:dyDescent="0.25">
      <c r="A19" s="27" t="s">
        <v>55</v>
      </c>
      <c r="B19" s="32">
        <v>2500</v>
      </c>
      <c r="C19" s="32">
        <f t="shared" ref="C19:C26" si="14">+$C$17</f>
        <v>0</v>
      </c>
      <c r="D19" s="32">
        <f t="shared" ref="D19:D26" si="15">+$D$17</f>
        <v>10</v>
      </c>
      <c r="E19" s="30">
        <f t="shared" ref="E19:E26" si="16">+$E$17</f>
        <v>1.5</v>
      </c>
      <c r="F19" s="30">
        <f t="shared" ref="F19:F26" si="17">+$F$17</f>
        <v>0</v>
      </c>
      <c r="G19" s="30">
        <f t="shared" si="12"/>
        <v>13.333333333333334</v>
      </c>
      <c r="H19" s="30">
        <f t="shared" si="13"/>
        <v>1</v>
      </c>
      <c r="I19" s="30">
        <f t="shared" si="9"/>
        <v>0</v>
      </c>
      <c r="J19" s="30">
        <f t="shared" si="10"/>
        <v>14.333333333333334</v>
      </c>
      <c r="K19" s="30">
        <f t="shared" si="11"/>
        <v>17.916666666666668</v>
      </c>
    </row>
    <row r="20" spans="1:11" x14ac:dyDescent="0.25">
      <c r="A20" s="27" t="s">
        <v>56</v>
      </c>
      <c r="B20" s="32">
        <v>2500</v>
      </c>
      <c r="C20" s="32">
        <f t="shared" si="14"/>
        <v>0</v>
      </c>
      <c r="D20" s="32">
        <f t="shared" si="15"/>
        <v>10</v>
      </c>
      <c r="E20" s="30">
        <f t="shared" si="16"/>
        <v>1.5</v>
      </c>
      <c r="F20" s="30">
        <f t="shared" si="17"/>
        <v>0</v>
      </c>
      <c r="G20" s="30">
        <f t="shared" si="12"/>
        <v>10</v>
      </c>
      <c r="H20" s="30">
        <f t="shared" si="13"/>
        <v>0.75</v>
      </c>
      <c r="I20" s="30">
        <f t="shared" si="9"/>
        <v>0</v>
      </c>
      <c r="J20" s="30">
        <f t="shared" si="10"/>
        <v>10.75</v>
      </c>
      <c r="K20" s="30">
        <f t="shared" si="11"/>
        <v>13.4375</v>
      </c>
    </row>
    <row r="21" spans="1:11" x14ac:dyDescent="0.25">
      <c r="A21" s="27" t="s">
        <v>57</v>
      </c>
      <c r="B21" s="32">
        <v>2500</v>
      </c>
      <c r="C21" s="32">
        <f t="shared" si="14"/>
        <v>0</v>
      </c>
      <c r="D21" s="32">
        <f t="shared" si="15"/>
        <v>10</v>
      </c>
      <c r="E21" s="30">
        <f t="shared" si="16"/>
        <v>1.5</v>
      </c>
      <c r="F21" s="30">
        <f t="shared" si="17"/>
        <v>0</v>
      </c>
      <c r="G21" s="30">
        <f t="shared" si="12"/>
        <v>8</v>
      </c>
      <c r="H21" s="30">
        <f t="shared" si="13"/>
        <v>0.6</v>
      </c>
      <c r="I21" s="30">
        <f t="shared" si="9"/>
        <v>0</v>
      </c>
      <c r="J21" s="30">
        <f t="shared" si="10"/>
        <v>8.6</v>
      </c>
      <c r="K21" s="30">
        <f t="shared" si="11"/>
        <v>10.75</v>
      </c>
    </row>
    <row r="22" spans="1:11" x14ac:dyDescent="0.25">
      <c r="A22" s="27" t="s">
        <v>58</v>
      </c>
      <c r="B22" s="32">
        <v>2500</v>
      </c>
      <c r="C22" s="32">
        <f t="shared" si="14"/>
        <v>0</v>
      </c>
      <c r="D22" s="32">
        <f t="shared" si="15"/>
        <v>10</v>
      </c>
      <c r="E22" s="30">
        <f t="shared" si="16"/>
        <v>1.5</v>
      </c>
      <c r="F22" s="30">
        <f t="shared" si="17"/>
        <v>0</v>
      </c>
      <c r="G22" s="30">
        <f t="shared" si="12"/>
        <v>6.666666666666667</v>
      </c>
      <c r="H22" s="30">
        <f t="shared" si="13"/>
        <v>0.5</v>
      </c>
      <c r="I22" s="30">
        <f t="shared" si="9"/>
        <v>0</v>
      </c>
      <c r="J22" s="30">
        <f t="shared" si="10"/>
        <v>7.166666666666667</v>
      </c>
      <c r="K22" s="30">
        <f t="shared" si="11"/>
        <v>8.9583333333333339</v>
      </c>
    </row>
    <row r="23" spans="1:11" x14ac:dyDescent="0.25">
      <c r="A23" s="27" t="s">
        <v>59</v>
      </c>
      <c r="B23" s="32">
        <v>2500</v>
      </c>
      <c r="C23" s="32">
        <f t="shared" si="14"/>
        <v>0</v>
      </c>
      <c r="D23" s="32">
        <f t="shared" si="15"/>
        <v>10</v>
      </c>
      <c r="E23" s="30">
        <f t="shared" si="16"/>
        <v>1.5</v>
      </c>
      <c r="F23" s="30">
        <f t="shared" si="17"/>
        <v>0</v>
      </c>
      <c r="G23" s="30">
        <f t="shared" si="12"/>
        <v>5.7142857142857144</v>
      </c>
      <c r="H23" s="30">
        <f t="shared" si="13"/>
        <v>0.4285714285714286</v>
      </c>
      <c r="I23" s="30">
        <f t="shared" si="9"/>
        <v>0</v>
      </c>
      <c r="J23" s="30">
        <f t="shared" si="10"/>
        <v>6.1428571428571432</v>
      </c>
      <c r="K23" s="30">
        <f t="shared" si="11"/>
        <v>7.6785714285714288</v>
      </c>
    </row>
    <row r="24" spans="1:11" x14ac:dyDescent="0.25">
      <c r="A24" s="27" t="s">
        <v>60</v>
      </c>
      <c r="B24" s="32">
        <v>2500</v>
      </c>
      <c r="C24" s="32">
        <f t="shared" si="14"/>
        <v>0</v>
      </c>
      <c r="D24" s="32">
        <f t="shared" si="15"/>
        <v>10</v>
      </c>
      <c r="E24" s="30">
        <f t="shared" si="16"/>
        <v>1.5</v>
      </c>
      <c r="F24" s="30">
        <f t="shared" si="17"/>
        <v>0</v>
      </c>
      <c r="G24" s="30">
        <f t="shared" si="12"/>
        <v>5</v>
      </c>
      <c r="H24" s="30">
        <f t="shared" si="13"/>
        <v>0.375</v>
      </c>
      <c r="I24" s="30">
        <f t="shared" si="9"/>
        <v>0</v>
      </c>
      <c r="J24" s="30">
        <f t="shared" si="10"/>
        <v>5.375</v>
      </c>
      <c r="K24" s="30">
        <f t="shared" si="11"/>
        <v>6.71875</v>
      </c>
    </row>
    <row r="25" spans="1:11" x14ac:dyDescent="0.25">
      <c r="A25" s="27" t="s">
        <v>61</v>
      </c>
      <c r="B25" s="32">
        <v>2500</v>
      </c>
      <c r="C25" s="32">
        <f t="shared" si="14"/>
        <v>0</v>
      </c>
      <c r="D25" s="32">
        <f t="shared" si="15"/>
        <v>10</v>
      </c>
      <c r="E25" s="30">
        <f t="shared" si="16"/>
        <v>1.5</v>
      </c>
      <c r="F25" s="30">
        <f t="shared" si="17"/>
        <v>0</v>
      </c>
      <c r="G25" s="30">
        <f t="shared" si="12"/>
        <v>4.4444444444444446</v>
      </c>
      <c r="H25" s="30">
        <f t="shared" si="13"/>
        <v>0.33333333333333331</v>
      </c>
      <c r="I25" s="30">
        <f t="shared" si="9"/>
        <v>0</v>
      </c>
      <c r="J25" s="30">
        <f t="shared" si="10"/>
        <v>4.7777777777777777</v>
      </c>
      <c r="K25" s="30">
        <f t="shared" si="11"/>
        <v>5.9722222222222223</v>
      </c>
    </row>
    <row r="26" spans="1:11" x14ac:dyDescent="0.25">
      <c r="A26" s="27" t="s">
        <v>62</v>
      </c>
      <c r="B26" s="32">
        <v>2500</v>
      </c>
      <c r="C26" s="32">
        <f t="shared" si="14"/>
        <v>0</v>
      </c>
      <c r="D26" s="32">
        <f t="shared" si="15"/>
        <v>10</v>
      </c>
      <c r="E26" s="30">
        <f t="shared" si="16"/>
        <v>1.5</v>
      </c>
      <c r="F26" s="30">
        <f t="shared" si="17"/>
        <v>0</v>
      </c>
      <c r="G26" s="30">
        <f t="shared" si="12"/>
        <v>4</v>
      </c>
      <c r="H26" s="30">
        <f t="shared" si="13"/>
        <v>0.3</v>
      </c>
      <c r="I26" s="30">
        <f t="shared" si="9"/>
        <v>0</v>
      </c>
      <c r="J26" s="30">
        <f t="shared" si="10"/>
        <v>4.3</v>
      </c>
      <c r="K26" s="30">
        <f t="shared" si="11"/>
        <v>5.375</v>
      </c>
    </row>
    <row r="27" spans="1:11" ht="5.0999999999999996" customHeight="1" x14ac:dyDescent="0.25">
      <c r="A27" s="27"/>
      <c r="B27" s="34"/>
      <c r="C27" s="30"/>
      <c r="D27" s="31"/>
      <c r="E27" s="30"/>
      <c r="F27" s="32"/>
      <c r="G27" s="30"/>
      <c r="H27" s="32"/>
      <c r="I27" s="30"/>
      <c r="J27" s="32"/>
      <c r="K27" s="32"/>
    </row>
    <row r="28" spans="1:11" x14ac:dyDescent="0.25">
      <c r="A28" s="35"/>
      <c r="B28" s="37" t="s">
        <v>69</v>
      </c>
      <c r="C28" s="32" t="s">
        <v>10</v>
      </c>
      <c r="D28" s="38" t="s">
        <v>70</v>
      </c>
      <c r="E28" s="32" t="s">
        <v>11</v>
      </c>
      <c r="F28" s="46" t="s">
        <v>154</v>
      </c>
      <c r="G28" s="32" t="s">
        <v>12</v>
      </c>
      <c r="H28" s="32" t="s">
        <v>13</v>
      </c>
      <c r="I28" s="46" t="s">
        <v>31</v>
      </c>
      <c r="J28" s="35"/>
      <c r="K28" s="35"/>
    </row>
    <row r="29" spans="1:11" x14ac:dyDescent="0.25">
      <c r="A29" s="35"/>
      <c r="B29" s="37" t="s">
        <v>67</v>
      </c>
      <c r="C29" s="32" t="s">
        <v>14</v>
      </c>
      <c r="D29" s="38" t="s">
        <v>73</v>
      </c>
      <c r="E29" s="32" t="s">
        <v>25</v>
      </c>
      <c r="F29" s="15" t="s">
        <v>24</v>
      </c>
      <c r="G29" s="32" t="s">
        <v>15</v>
      </c>
      <c r="H29" s="32" t="s">
        <v>25</v>
      </c>
      <c r="I29" s="15" t="s">
        <v>24</v>
      </c>
      <c r="J29" s="35"/>
      <c r="K29" s="35"/>
    </row>
    <row r="30" spans="1:11" x14ac:dyDescent="0.25">
      <c r="A30" s="27" t="s">
        <v>53</v>
      </c>
      <c r="B30" s="27">
        <v>0</v>
      </c>
      <c r="C30" s="30">
        <v>0.13600000000000001</v>
      </c>
      <c r="D30" s="30">
        <f>+B30*C30</f>
        <v>0</v>
      </c>
      <c r="E30" s="30">
        <v>0.75</v>
      </c>
      <c r="F30" s="30">
        <f>+D30*E30</f>
        <v>0</v>
      </c>
      <c r="G30" s="39">
        <v>4.0000000000000001E-3</v>
      </c>
      <c r="H30" s="30">
        <v>2.74</v>
      </c>
      <c r="I30" s="30">
        <f t="shared" ref="I30:I39" si="18">C17*G30*H30</f>
        <v>0</v>
      </c>
      <c r="J30" s="35"/>
      <c r="K30" s="35"/>
    </row>
    <row r="31" spans="1:11" x14ac:dyDescent="0.25">
      <c r="A31" s="27" t="s">
        <v>54</v>
      </c>
      <c r="B31" s="27">
        <v>0</v>
      </c>
      <c r="C31" s="30">
        <f t="shared" ref="C31:C39" si="19">+$C$30</f>
        <v>0.13600000000000001</v>
      </c>
      <c r="D31" s="30">
        <f t="shared" ref="D31:D39" si="20">+B31*C31</f>
        <v>0</v>
      </c>
      <c r="E31" s="30">
        <f t="shared" ref="E31:E39" si="21">+$E$30</f>
        <v>0.75</v>
      </c>
      <c r="F31" s="30">
        <f t="shared" ref="F31:F39" si="22">+D31*E31</f>
        <v>0</v>
      </c>
      <c r="G31" s="39">
        <f t="shared" ref="G31:G39" si="23">+$G$30</f>
        <v>4.0000000000000001E-3</v>
      </c>
      <c r="H31" s="30">
        <f t="shared" ref="H31:H39" si="24">+$H$30</f>
        <v>2.74</v>
      </c>
      <c r="I31" s="30">
        <f t="shared" si="18"/>
        <v>0</v>
      </c>
      <c r="J31" s="35"/>
      <c r="K31" s="35"/>
    </row>
    <row r="32" spans="1:11" x14ac:dyDescent="0.25">
      <c r="A32" s="27" t="s">
        <v>55</v>
      </c>
      <c r="B32" s="27">
        <v>0</v>
      </c>
      <c r="C32" s="30">
        <f t="shared" si="19"/>
        <v>0.13600000000000001</v>
      </c>
      <c r="D32" s="30">
        <f t="shared" si="20"/>
        <v>0</v>
      </c>
      <c r="E32" s="30">
        <f t="shared" si="21"/>
        <v>0.75</v>
      </c>
      <c r="F32" s="30">
        <f t="shared" si="22"/>
        <v>0</v>
      </c>
      <c r="G32" s="39">
        <f t="shared" si="23"/>
        <v>4.0000000000000001E-3</v>
      </c>
      <c r="H32" s="30">
        <f t="shared" si="24"/>
        <v>2.74</v>
      </c>
      <c r="I32" s="30">
        <f t="shared" si="18"/>
        <v>0</v>
      </c>
      <c r="J32" s="35"/>
      <c r="K32" s="35"/>
    </row>
    <row r="33" spans="1:11" x14ac:dyDescent="0.25">
      <c r="A33" s="27" t="s">
        <v>56</v>
      </c>
      <c r="B33" s="27">
        <v>0</v>
      </c>
      <c r="C33" s="30">
        <f t="shared" si="19"/>
        <v>0.13600000000000001</v>
      </c>
      <c r="D33" s="30">
        <f t="shared" si="20"/>
        <v>0</v>
      </c>
      <c r="E33" s="30">
        <f t="shared" si="21"/>
        <v>0.75</v>
      </c>
      <c r="F33" s="30">
        <f t="shared" si="22"/>
        <v>0</v>
      </c>
      <c r="G33" s="39">
        <f t="shared" si="23"/>
        <v>4.0000000000000001E-3</v>
      </c>
      <c r="H33" s="30">
        <f t="shared" si="24"/>
        <v>2.74</v>
      </c>
      <c r="I33" s="30">
        <f t="shared" si="18"/>
        <v>0</v>
      </c>
      <c r="J33" s="35"/>
      <c r="K33" s="35"/>
    </row>
    <row r="34" spans="1:11" x14ac:dyDescent="0.25">
      <c r="A34" s="27" t="s">
        <v>57</v>
      </c>
      <c r="B34" s="27">
        <v>0</v>
      </c>
      <c r="C34" s="30">
        <f t="shared" si="19"/>
        <v>0.13600000000000001</v>
      </c>
      <c r="D34" s="30">
        <f t="shared" si="20"/>
        <v>0</v>
      </c>
      <c r="E34" s="30">
        <f t="shared" si="21"/>
        <v>0.75</v>
      </c>
      <c r="F34" s="30">
        <f t="shared" si="22"/>
        <v>0</v>
      </c>
      <c r="G34" s="39">
        <f t="shared" si="23"/>
        <v>4.0000000000000001E-3</v>
      </c>
      <c r="H34" s="30">
        <f t="shared" si="24"/>
        <v>2.74</v>
      </c>
      <c r="I34" s="30">
        <f t="shared" si="18"/>
        <v>0</v>
      </c>
      <c r="J34" s="35"/>
      <c r="K34" s="35"/>
    </row>
    <row r="35" spans="1:11" x14ac:dyDescent="0.25">
      <c r="A35" s="27" t="s">
        <v>58</v>
      </c>
      <c r="B35" s="27">
        <v>0</v>
      </c>
      <c r="C35" s="30">
        <f t="shared" si="19"/>
        <v>0.13600000000000001</v>
      </c>
      <c r="D35" s="30">
        <f t="shared" si="20"/>
        <v>0</v>
      </c>
      <c r="E35" s="30">
        <f t="shared" si="21"/>
        <v>0.75</v>
      </c>
      <c r="F35" s="30">
        <f t="shared" si="22"/>
        <v>0</v>
      </c>
      <c r="G35" s="39">
        <f t="shared" si="23"/>
        <v>4.0000000000000001E-3</v>
      </c>
      <c r="H35" s="30">
        <f t="shared" si="24"/>
        <v>2.74</v>
      </c>
      <c r="I35" s="30">
        <f t="shared" si="18"/>
        <v>0</v>
      </c>
      <c r="J35" s="35"/>
      <c r="K35" s="35"/>
    </row>
    <row r="36" spans="1:11" x14ac:dyDescent="0.25">
      <c r="A36" s="27" t="s">
        <v>59</v>
      </c>
      <c r="B36" s="27">
        <v>0</v>
      </c>
      <c r="C36" s="30">
        <f t="shared" si="19"/>
        <v>0.13600000000000001</v>
      </c>
      <c r="D36" s="30">
        <f t="shared" si="20"/>
        <v>0</v>
      </c>
      <c r="E36" s="30">
        <f t="shared" si="21"/>
        <v>0.75</v>
      </c>
      <c r="F36" s="30">
        <f t="shared" si="22"/>
        <v>0</v>
      </c>
      <c r="G36" s="39">
        <f t="shared" si="23"/>
        <v>4.0000000000000001E-3</v>
      </c>
      <c r="H36" s="30">
        <f t="shared" si="24"/>
        <v>2.74</v>
      </c>
      <c r="I36" s="30">
        <f t="shared" si="18"/>
        <v>0</v>
      </c>
      <c r="J36" s="35"/>
      <c r="K36" s="35"/>
    </row>
    <row r="37" spans="1:11" x14ac:dyDescent="0.25">
      <c r="A37" s="27" t="s">
        <v>60</v>
      </c>
      <c r="B37" s="27">
        <v>0</v>
      </c>
      <c r="C37" s="30">
        <f t="shared" si="19"/>
        <v>0.13600000000000001</v>
      </c>
      <c r="D37" s="30">
        <f t="shared" si="20"/>
        <v>0</v>
      </c>
      <c r="E37" s="30">
        <f t="shared" si="21"/>
        <v>0.75</v>
      </c>
      <c r="F37" s="30">
        <f t="shared" si="22"/>
        <v>0</v>
      </c>
      <c r="G37" s="39">
        <f t="shared" si="23"/>
        <v>4.0000000000000001E-3</v>
      </c>
      <c r="H37" s="30">
        <f t="shared" si="24"/>
        <v>2.74</v>
      </c>
      <c r="I37" s="30">
        <f t="shared" si="18"/>
        <v>0</v>
      </c>
      <c r="J37" s="35"/>
      <c r="K37" s="35"/>
    </row>
    <row r="38" spans="1:11" x14ac:dyDescent="0.25">
      <c r="A38" s="27" t="s">
        <v>61</v>
      </c>
      <c r="B38" s="27">
        <v>0</v>
      </c>
      <c r="C38" s="30">
        <f t="shared" si="19"/>
        <v>0.13600000000000001</v>
      </c>
      <c r="D38" s="30">
        <f t="shared" si="20"/>
        <v>0</v>
      </c>
      <c r="E38" s="30">
        <f t="shared" si="21"/>
        <v>0.75</v>
      </c>
      <c r="F38" s="30">
        <f t="shared" si="22"/>
        <v>0</v>
      </c>
      <c r="G38" s="39">
        <f t="shared" si="23"/>
        <v>4.0000000000000001E-3</v>
      </c>
      <c r="H38" s="30">
        <f t="shared" si="24"/>
        <v>2.74</v>
      </c>
      <c r="I38" s="30">
        <f t="shared" si="18"/>
        <v>0</v>
      </c>
      <c r="J38" s="35"/>
      <c r="K38" s="35"/>
    </row>
    <row r="39" spans="1:11" x14ac:dyDescent="0.25">
      <c r="A39" s="27" t="s">
        <v>62</v>
      </c>
      <c r="B39" s="27">
        <v>0</v>
      </c>
      <c r="C39" s="30">
        <f t="shared" si="19"/>
        <v>0.13600000000000001</v>
      </c>
      <c r="D39" s="30">
        <f t="shared" si="20"/>
        <v>0</v>
      </c>
      <c r="E39" s="30">
        <f t="shared" si="21"/>
        <v>0.75</v>
      </c>
      <c r="F39" s="30">
        <f t="shared" si="22"/>
        <v>0</v>
      </c>
      <c r="G39" s="39">
        <f t="shared" si="23"/>
        <v>4.0000000000000001E-3</v>
      </c>
      <c r="H39" s="30">
        <f t="shared" si="24"/>
        <v>2.74</v>
      </c>
      <c r="I39" s="30">
        <f t="shared" si="18"/>
        <v>0</v>
      </c>
      <c r="J39" s="35"/>
      <c r="K39" s="35"/>
    </row>
    <row r="40" spans="1:11" ht="5.0999999999999996" customHeight="1" x14ac:dyDescent="0.25">
      <c r="A40" s="27"/>
      <c r="B40" s="34"/>
      <c r="C40" s="30"/>
      <c r="D40" s="31"/>
      <c r="E40" s="30"/>
      <c r="F40" s="32"/>
      <c r="G40" s="30"/>
      <c r="H40" s="32"/>
      <c r="I40" s="30"/>
      <c r="J40" s="32"/>
      <c r="K40" s="32"/>
    </row>
    <row r="41" spans="1:11" x14ac:dyDescent="0.25">
      <c r="A41" s="35"/>
      <c r="B41" s="32" t="s">
        <v>16</v>
      </c>
      <c r="C41" s="32" t="s">
        <v>17</v>
      </c>
      <c r="D41" s="15" t="s">
        <v>18</v>
      </c>
      <c r="E41" s="32" t="s">
        <v>19</v>
      </c>
      <c r="F41" s="15" t="s">
        <v>19</v>
      </c>
      <c r="G41" s="38" t="s">
        <v>74</v>
      </c>
      <c r="H41" s="32" t="s">
        <v>75</v>
      </c>
      <c r="I41" s="15" t="s">
        <v>20</v>
      </c>
      <c r="J41" s="36" t="s">
        <v>21</v>
      </c>
      <c r="K41" s="36" t="s">
        <v>76</v>
      </c>
    </row>
    <row r="42" spans="1:11" x14ac:dyDescent="0.25">
      <c r="A42" s="35"/>
      <c r="B42" s="32" t="s">
        <v>26</v>
      </c>
      <c r="C42" s="32" t="s">
        <v>22</v>
      </c>
      <c r="D42" s="15" t="s">
        <v>24</v>
      </c>
      <c r="E42" s="32" t="s">
        <v>2</v>
      </c>
      <c r="F42" s="15" t="s">
        <v>24</v>
      </c>
      <c r="G42" s="32" t="s">
        <v>24</v>
      </c>
      <c r="H42" s="32" t="s">
        <v>77</v>
      </c>
      <c r="I42" s="15" t="s">
        <v>24</v>
      </c>
      <c r="J42" s="36" t="s">
        <v>24</v>
      </c>
      <c r="K42" s="36" t="s">
        <v>68</v>
      </c>
    </row>
    <row r="43" spans="1:11" x14ac:dyDescent="0.25">
      <c r="A43" s="27" t="s">
        <v>53</v>
      </c>
      <c r="B43" s="32">
        <v>0</v>
      </c>
      <c r="C43" s="32">
        <v>3000</v>
      </c>
      <c r="D43" s="30">
        <f>+B43/C43</f>
        <v>0</v>
      </c>
      <c r="E43" s="30">
        <v>0.04</v>
      </c>
      <c r="F43" s="30">
        <f>B17*(E43/100)</f>
        <v>1</v>
      </c>
      <c r="G43" s="32">
        <v>0</v>
      </c>
      <c r="H43" s="32">
        <v>10</v>
      </c>
      <c r="I43" s="32">
        <f>+G43*H43</f>
        <v>0</v>
      </c>
      <c r="J43" s="30">
        <f t="shared" ref="J43:J52" si="25">F30+I30+D43+F43+I43</f>
        <v>1</v>
      </c>
      <c r="K43" s="30">
        <f t="shared" ref="K43:K52" si="26">+J43*H4</f>
        <v>1.25</v>
      </c>
    </row>
    <row r="44" spans="1:11" x14ac:dyDescent="0.25">
      <c r="A44" s="27" t="s">
        <v>54</v>
      </c>
      <c r="B44" s="32">
        <v>0</v>
      </c>
      <c r="C44" s="32">
        <f>+$C$43</f>
        <v>3000</v>
      </c>
      <c r="D44" s="30">
        <f t="shared" ref="D44:D52" si="27">+B44/C44</f>
        <v>0</v>
      </c>
      <c r="E44" s="30">
        <f>+$E$43</f>
        <v>0.04</v>
      </c>
      <c r="F44" s="30">
        <f t="shared" ref="F44:F52" si="28">B18*(E44/100)</f>
        <v>1</v>
      </c>
      <c r="G44" s="32">
        <f>+$G$43</f>
        <v>0</v>
      </c>
      <c r="H44" s="32">
        <v>10</v>
      </c>
      <c r="I44" s="32">
        <f t="shared" ref="I44:I52" si="29">+G44*H44</f>
        <v>0</v>
      </c>
      <c r="J44" s="30">
        <f t="shared" si="25"/>
        <v>1</v>
      </c>
      <c r="K44" s="30">
        <f t="shared" si="26"/>
        <v>1.25</v>
      </c>
    </row>
    <row r="45" spans="1:11" x14ac:dyDescent="0.25">
      <c r="A45" s="27" t="s">
        <v>55</v>
      </c>
      <c r="B45" s="32">
        <v>0</v>
      </c>
      <c r="C45" s="32">
        <f t="shared" ref="C45:C52" si="30">+$C$43</f>
        <v>3000</v>
      </c>
      <c r="D45" s="30">
        <f t="shared" si="27"/>
        <v>0</v>
      </c>
      <c r="E45" s="30">
        <f t="shared" ref="E45:E52" si="31">+$E$43</f>
        <v>0.04</v>
      </c>
      <c r="F45" s="30">
        <f t="shared" si="28"/>
        <v>1</v>
      </c>
      <c r="G45" s="32">
        <f t="shared" ref="G45:G52" si="32">+$G$43</f>
        <v>0</v>
      </c>
      <c r="H45" s="32">
        <v>10</v>
      </c>
      <c r="I45" s="32">
        <f t="shared" si="29"/>
        <v>0</v>
      </c>
      <c r="J45" s="30">
        <f t="shared" si="25"/>
        <v>1</v>
      </c>
      <c r="K45" s="30">
        <f t="shared" si="26"/>
        <v>1.25</v>
      </c>
    </row>
    <row r="46" spans="1:11" x14ac:dyDescent="0.25">
      <c r="A46" s="27" t="s">
        <v>56</v>
      </c>
      <c r="B46" s="32">
        <v>0</v>
      </c>
      <c r="C46" s="32">
        <f t="shared" si="30"/>
        <v>3000</v>
      </c>
      <c r="D46" s="30">
        <f t="shared" si="27"/>
        <v>0</v>
      </c>
      <c r="E46" s="30">
        <f t="shared" si="31"/>
        <v>0.04</v>
      </c>
      <c r="F46" s="30">
        <f t="shared" si="28"/>
        <v>1</v>
      </c>
      <c r="G46" s="32">
        <f t="shared" si="32"/>
        <v>0</v>
      </c>
      <c r="H46" s="32">
        <v>10</v>
      </c>
      <c r="I46" s="32">
        <f t="shared" si="29"/>
        <v>0</v>
      </c>
      <c r="J46" s="30">
        <f t="shared" si="25"/>
        <v>1</v>
      </c>
      <c r="K46" s="30">
        <f t="shared" si="26"/>
        <v>1.25</v>
      </c>
    </row>
    <row r="47" spans="1:11" x14ac:dyDescent="0.25">
      <c r="A47" s="27" t="s">
        <v>57</v>
      </c>
      <c r="B47" s="32">
        <v>0</v>
      </c>
      <c r="C47" s="32">
        <f t="shared" si="30"/>
        <v>3000</v>
      </c>
      <c r="D47" s="30">
        <f t="shared" si="27"/>
        <v>0</v>
      </c>
      <c r="E47" s="30">
        <f t="shared" si="31"/>
        <v>0.04</v>
      </c>
      <c r="F47" s="30">
        <f t="shared" si="28"/>
        <v>1</v>
      </c>
      <c r="G47" s="32">
        <f t="shared" si="32"/>
        <v>0</v>
      </c>
      <c r="H47" s="32">
        <v>10</v>
      </c>
      <c r="I47" s="32">
        <f t="shared" si="29"/>
        <v>0</v>
      </c>
      <c r="J47" s="30">
        <f t="shared" si="25"/>
        <v>1</v>
      </c>
      <c r="K47" s="30">
        <f t="shared" si="26"/>
        <v>1.25</v>
      </c>
    </row>
    <row r="48" spans="1:11" x14ac:dyDescent="0.25">
      <c r="A48" s="27" t="s">
        <v>58</v>
      </c>
      <c r="B48" s="32">
        <v>0</v>
      </c>
      <c r="C48" s="32">
        <f t="shared" si="30"/>
        <v>3000</v>
      </c>
      <c r="D48" s="30">
        <f t="shared" si="27"/>
        <v>0</v>
      </c>
      <c r="E48" s="30">
        <f t="shared" si="31"/>
        <v>0.04</v>
      </c>
      <c r="F48" s="30">
        <f t="shared" si="28"/>
        <v>1</v>
      </c>
      <c r="G48" s="32">
        <f t="shared" si="32"/>
        <v>0</v>
      </c>
      <c r="H48" s="32">
        <v>10</v>
      </c>
      <c r="I48" s="32">
        <f t="shared" si="29"/>
        <v>0</v>
      </c>
      <c r="J48" s="30">
        <f t="shared" si="25"/>
        <v>1</v>
      </c>
      <c r="K48" s="30">
        <f t="shared" si="26"/>
        <v>1.25</v>
      </c>
    </row>
    <row r="49" spans="1:11" x14ac:dyDescent="0.25">
      <c r="A49" s="27" t="s">
        <v>59</v>
      </c>
      <c r="B49" s="32">
        <v>0</v>
      </c>
      <c r="C49" s="32">
        <f t="shared" si="30"/>
        <v>3000</v>
      </c>
      <c r="D49" s="30">
        <f t="shared" si="27"/>
        <v>0</v>
      </c>
      <c r="E49" s="30">
        <f t="shared" si="31"/>
        <v>0.04</v>
      </c>
      <c r="F49" s="30">
        <f t="shared" si="28"/>
        <v>1</v>
      </c>
      <c r="G49" s="32">
        <f t="shared" si="32"/>
        <v>0</v>
      </c>
      <c r="H49" s="32">
        <v>10</v>
      </c>
      <c r="I49" s="32">
        <f t="shared" si="29"/>
        <v>0</v>
      </c>
      <c r="J49" s="30">
        <f t="shared" si="25"/>
        <v>1</v>
      </c>
      <c r="K49" s="30">
        <f t="shared" si="26"/>
        <v>1.25</v>
      </c>
    </row>
    <row r="50" spans="1:11" x14ac:dyDescent="0.25">
      <c r="A50" s="27" t="s">
        <v>60</v>
      </c>
      <c r="B50" s="32">
        <v>0</v>
      </c>
      <c r="C50" s="32">
        <f t="shared" si="30"/>
        <v>3000</v>
      </c>
      <c r="D50" s="30">
        <f t="shared" si="27"/>
        <v>0</v>
      </c>
      <c r="E50" s="30">
        <f t="shared" si="31"/>
        <v>0.04</v>
      </c>
      <c r="F50" s="30">
        <f t="shared" si="28"/>
        <v>1</v>
      </c>
      <c r="G50" s="32">
        <f t="shared" si="32"/>
        <v>0</v>
      </c>
      <c r="H50" s="32">
        <v>10</v>
      </c>
      <c r="I50" s="32">
        <f t="shared" si="29"/>
        <v>0</v>
      </c>
      <c r="J50" s="30">
        <f t="shared" si="25"/>
        <v>1</v>
      </c>
      <c r="K50" s="30">
        <f t="shared" si="26"/>
        <v>1.25</v>
      </c>
    </row>
    <row r="51" spans="1:11" x14ac:dyDescent="0.25">
      <c r="A51" s="27" t="s">
        <v>61</v>
      </c>
      <c r="B51" s="32">
        <v>0</v>
      </c>
      <c r="C51" s="32">
        <f t="shared" si="30"/>
        <v>3000</v>
      </c>
      <c r="D51" s="30">
        <f t="shared" si="27"/>
        <v>0</v>
      </c>
      <c r="E51" s="30">
        <f t="shared" si="31"/>
        <v>0.04</v>
      </c>
      <c r="F51" s="30">
        <f t="shared" si="28"/>
        <v>1</v>
      </c>
      <c r="G51" s="32">
        <f t="shared" si="32"/>
        <v>0</v>
      </c>
      <c r="H51" s="32">
        <v>10</v>
      </c>
      <c r="I51" s="32">
        <f t="shared" si="29"/>
        <v>0</v>
      </c>
      <c r="J51" s="30">
        <f t="shared" si="25"/>
        <v>1</v>
      </c>
      <c r="K51" s="30">
        <f t="shared" si="26"/>
        <v>1.25</v>
      </c>
    </row>
    <row r="52" spans="1:11" x14ac:dyDescent="0.25">
      <c r="A52" s="27" t="s">
        <v>62</v>
      </c>
      <c r="B52" s="32">
        <v>0</v>
      </c>
      <c r="C52" s="32">
        <f t="shared" si="30"/>
        <v>3000</v>
      </c>
      <c r="D52" s="30">
        <f t="shared" si="27"/>
        <v>0</v>
      </c>
      <c r="E52" s="30">
        <f t="shared" si="31"/>
        <v>0.04</v>
      </c>
      <c r="F52" s="30">
        <f t="shared" si="28"/>
        <v>1</v>
      </c>
      <c r="G52" s="32">
        <f t="shared" si="32"/>
        <v>0</v>
      </c>
      <c r="H52" s="32">
        <v>10</v>
      </c>
      <c r="I52" s="32">
        <f t="shared" si="29"/>
        <v>0</v>
      </c>
      <c r="J52" s="30">
        <f t="shared" si="25"/>
        <v>1</v>
      </c>
      <c r="K52" s="30">
        <f t="shared" si="26"/>
        <v>1.25</v>
      </c>
    </row>
    <row r="53" spans="1:11" ht="5.0999999999999996" customHeight="1" x14ac:dyDescent="0.25">
      <c r="A53" s="27"/>
      <c r="B53" s="34"/>
      <c r="C53" s="30"/>
      <c r="D53" s="31"/>
      <c r="E53" s="30"/>
      <c r="F53" s="32"/>
      <c r="G53" s="30"/>
      <c r="H53" s="32"/>
      <c r="I53" s="30"/>
      <c r="J53" s="32"/>
      <c r="K53" s="32"/>
    </row>
    <row r="54" spans="1:11" x14ac:dyDescent="0.25">
      <c r="A54" s="38" t="s">
        <v>78</v>
      </c>
      <c r="B54" s="38" t="s">
        <v>79</v>
      </c>
      <c r="C54" s="40" t="s">
        <v>80</v>
      </c>
      <c r="D54" s="32" t="s">
        <v>81</v>
      </c>
      <c r="E54" s="32" t="s">
        <v>82</v>
      </c>
      <c r="F54" s="40" t="s">
        <v>23</v>
      </c>
      <c r="G54" s="34" t="s">
        <v>83</v>
      </c>
      <c r="H54" s="34" t="s">
        <v>84</v>
      </c>
      <c r="I54" s="41"/>
      <c r="J54" s="42" t="s">
        <v>85</v>
      </c>
      <c r="K54" s="42" t="s">
        <v>86</v>
      </c>
    </row>
    <row r="55" spans="1:11" x14ac:dyDescent="0.25">
      <c r="A55" s="32" t="s">
        <v>87</v>
      </c>
      <c r="B55" s="38" t="s">
        <v>28</v>
      </c>
      <c r="C55" s="43"/>
      <c r="D55" s="32" t="s">
        <v>26</v>
      </c>
      <c r="E55" s="32" t="s">
        <v>26</v>
      </c>
      <c r="F55" s="43"/>
      <c r="G55" s="32" t="s">
        <v>26</v>
      </c>
      <c r="H55" s="32" t="s">
        <v>26</v>
      </c>
      <c r="I55" s="41"/>
      <c r="J55" s="42" t="s">
        <v>26</v>
      </c>
      <c r="K55" s="42" t="s">
        <v>26</v>
      </c>
    </row>
    <row r="56" spans="1:11" x14ac:dyDescent="0.25">
      <c r="A56" s="32">
        <f>+I4</f>
        <v>5</v>
      </c>
      <c r="B56" s="32">
        <f>+K4</f>
        <v>6.25</v>
      </c>
      <c r="C56" s="27" t="s">
        <v>53</v>
      </c>
      <c r="D56" s="30">
        <f t="shared" ref="D56:D65" si="33">J17+J43</f>
        <v>44</v>
      </c>
      <c r="E56" s="33">
        <f t="shared" ref="E56:E65" si="34">+D56*H4</f>
        <v>55</v>
      </c>
      <c r="F56" s="40" t="s">
        <v>88</v>
      </c>
      <c r="G56" s="33">
        <v>20</v>
      </c>
      <c r="H56" s="33">
        <f t="shared" ref="H56:H65" si="35">+G56*H4</f>
        <v>25</v>
      </c>
      <c r="I56" s="44" t="s">
        <v>89</v>
      </c>
      <c r="J56" s="45">
        <f t="shared" ref="J56:K65" si="36">+G56+D56</f>
        <v>64</v>
      </c>
      <c r="K56" s="45">
        <f t="shared" si="36"/>
        <v>80</v>
      </c>
    </row>
    <row r="57" spans="1:11" x14ac:dyDescent="0.25">
      <c r="A57" s="32">
        <f t="shared" ref="A57:A65" si="37">+I5</f>
        <v>10</v>
      </c>
      <c r="B57" s="32">
        <f t="shared" ref="B57:B65" si="38">+K5</f>
        <v>12.5</v>
      </c>
      <c r="C57" s="27" t="s">
        <v>54</v>
      </c>
      <c r="D57" s="30">
        <f t="shared" si="33"/>
        <v>22.5</v>
      </c>
      <c r="E57" s="33">
        <f t="shared" si="34"/>
        <v>28.125</v>
      </c>
      <c r="F57" s="40" t="str">
        <f>+$F$56</f>
        <v>Tr</v>
      </c>
      <c r="G57" s="33">
        <v>20</v>
      </c>
      <c r="H57" s="33">
        <f t="shared" si="35"/>
        <v>25</v>
      </c>
      <c r="I57" s="44" t="s">
        <v>89</v>
      </c>
      <c r="J57" s="45">
        <f t="shared" si="36"/>
        <v>42.5</v>
      </c>
      <c r="K57" s="45">
        <f t="shared" si="36"/>
        <v>53.125</v>
      </c>
    </row>
    <row r="58" spans="1:11" x14ac:dyDescent="0.25">
      <c r="A58" s="32">
        <f t="shared" si="37"/>
        <v>15</v>
      </c>
      <c r="B58" s="32">
        <f t="shared" si="38"/>
        <v>18.75</v>
      </c>
      <c r="C58" s="27" t="s">
        <v>55</v>
      </c>
      <c r="D58" s="30">
        <f t="shared" si="33"/>
        <v>15.333333333333334</v>
      </c>
      <c r="E58" s="33">
        <f t="shared" si="34"/>
        <v>19.166666666666668</v>
      </c>
      <c r="F58" s="40" t="str">
        <f t="shared" ref="F58:F65" si="39">+$F$56</f>
        <v>Tr</v>
      </c>
      <c r="G58" s="33">
        <v>20</v>
      </c>
      <c r="H58" s="33">
        <f t="shared" si="35"/>
        <v>25</v>
      </c>
      <c r="I58" s="44" t="s">
        <v>89</v>
      </c>
      <c r="J58" s="45">
        <f t="shared" si="36"/>
        <v>35.333333333333336</v>
      </c>
      <c r="K58" s="45">
        <f t="shared" si="36"/>
        <v>44.166666666666671</v>
      </c>
    </row>
    <row r="59" spans="1:11" x14ac:dyDescent="0.25">
      <c r="A59" s="32">
        <f t="shared" si="37"/>
        <v>20</v>
      </c>
      <c r="B59" s="32">
        <f t="shared" si="38"/>
        <v>25</v>
      </c>
      <c r="C59" s="27" t="s">
        <v>56</v>
      </c>
      <c r="D59" s="30">
        <f t="shared" si="33"/>
        <v>11.75</v>
      </c>
      <c r="E59" s="33">
        <f t="shared" si="34"/>
        <v>14.6875</v>
      </c>
      <c r="F59" s="40" t="str">
        <f t="shared" si="39"/>
        <v>Tr</v>
      </c>
      <c r="G59" s="33">
        <v>20</v>
      </c>
      <c r="H59" s="33">
        <f t="shared" si="35"/>
        <v>25</v>
      </c>
      <c r="I59" s="44" t="s">
        <v>89</v>
      </c>
      <c r="J59" s="45">
        <f t="shared" si="36"/>
        <v>31.75</v>
      </c>
      <c r="K59" s="45">
        <f t="shared" si="36"/>
        <v>39.6875</v>
      </c>
    </row>
    <row r="60" spans="1:11" x14ac:dyDescent="0.25">
      <c r="A60" s="32">
        <f t="shared" si="37"/>
        <v>25</v>
      </c>
      <c r="B60" s="32">
        <f t="shared" si="38"/>
        <v>31.25</v>
      </c>
      <c r="C60" s="27" t="s">
        <v>57</v>
      </c>
      <c r="D60" s="30">
        <f t="shared" si="33"/>
        <v>9.6</v>
      </c>
      <c r="E60" s="33">
        <f t="shared" si="34"/>
        <v>12</v>
      </c>
      <c r="F60" s="40" t="str">
        <f t="shared" si="39"/>
        <v>Tr</v>
      </c>
      <c r="G60" s="33">
        <v>20</v>
      </c>
      <c r="H60" s="33">
        <f t="shared" si="35"/>
        <v>25</v>
      </c>
      <c r="I60" s="44" t="s">
        <v>89</v>
      </c>
      <c r="J60" s="45">
        <f t="shared" si="36"/>
        <v>29.6</v>
      </c>
      <c r="K60" s="45">
        <f t="shared" si="36"/>
        <v>37</v>
      </c>
    </row>
    <row r="61" spans="1:11" x14ac:dyDescent="0.25">
      <c r="A61" s="32">
        <f t="shared" si="37"/>
        <v>30</v>
      </c>
      <c r="B61" s="32">
        <f t="shared" si="38"/>
        <v>37.5</v>
      </c>
      <c r="C61" s="27" t="s">
        <v>58</v>
      </c>
      <c r="D61" s="30">
        <f t="shared" si="33"/>
        <v>8.1666666666666679</v>
      </c>
      <c r="E61" s="33">
        <f t="shared" si="34"/>
        <v>10.208333333333336</v>
      </c>
      <c r="F61" s="40" t="str">
        <f t="shared" si="39"/>
        <v>Tr</v>
      </c>
      <c r="G61" s="33">
        <v>20</v>
      </c>
      <c r="H61" s="33">
        <f t="shared" si="35"/>
        <v>25</v>
      </c>
      <c r="I61" s="44" t="s">
        <v>89</v>
      </c>
      <c r="J61" s="45">
        <f t="shared" si="36"/>
        <v>28.166666666666668</v>
      </c>
      <c r="K61" s="45">
        <f t="shared" si="36"/>
        <v>35.208333333333336</v>
      </c>
    </row>
    <row r="62" spans="1:11" x14ac:dyDescent="0.25">
      <c r="A62" s="32">
        <f t="shared" si="37"/>
        <v>35</v>
      </c>
      <c r="B62" s="32">
        <f t="shared" si="38"/>
        <v>43.75</v>
      </c>
      <c r="C62" s="27" t="s">
        <v>59</v>
      </c>
      <c r="D62" s="30">
        <f t="shared" si="33"/>
        <v>7.1428571428571432</v>
      </c>
      <c r="E62" s="33">
        <f t="shared" si="34"/>
        <v>8.9285714285714288</v>
      </c>
      <c r="F62" s="40" t="str">
        <f t="shared" si="39"/>
        <v>Tr</v>
      </c>
      <c r="G62" s="33">
        <v>20</v>
      </c>
      <c r="H62" s="33">
        <f t="shared" si="35"/>
        <v>25</v>
      </c>
      <c r="I62" s="44" t="s">
        <v>89</v>
      </c>
      <c r="J62" s="45">
        <f t="shared" si="36"/>
        <v>27.142857142857142</v>
      </c>
      <c r="K62" s="45">
        <f t="shared" si="36"/>
        <v>33.928571428571431</v>
      </c>
    </row>
    <row r="63" spans="1:11" x14ac:dyDescent="0.25">
      <c r="A63" s="32">
        <f t="shared" si="37"/>
        <v>40</v>
      </c>
      <c r="B63" s="32">
        <f t="shared" si="38"/>
        <v>50</v>
      </c>
      <c r="C63" s="27" t="s">
        <v>60</v>
      </c>
      <c r="D63" s="30">
        <f t="shared" si="33"/>
        <v>6.375</v>
      </c>
      <c r="E63" s="33">
        <f t="shared" si="34"/>
        <v>7.96875</v>
      </c>
      <c r="F63" s="40" t="str">
        <f t="shared" si="39"/>
        <v>Tr</v>
      </c>
      <c r="G63" s="33">
        <v>20</v>
      </c>
      <c r="H63" s="33">
        <f t="shared" si="35"/>
        <v>25</v>
      </c>
      <c r="I63" s="44" t="s">
        <v>89</v>
      </c>
      <c r="J63" s="45">
        <f t="shared" si="36"/>
        <v>26.375</v>
      </c>
      <c r="K63" s="45">
        <f t="shared" si="36"/>
        <v>32.96875</v>
      </c>
    </row>
    <row r="64" spans="1:11" x14ac:dyDescent="0.25">
      <c r="A64" s="32">
        <f t="shared" si="37"/>
        <v>45</v>
      </c>
      <c r="B64" s="32">
        <f t="shared" si="38"/>
        <v>56.25</v>
      </c>
      <c r="C64" s="27" t="s">
        <v>61</v>
      </c>
      <c r="D64" s="30">
        <f t="shared" si="33"/>
        <v>5.7777777777777777</v>
      </c>
      <c r="E64" s="33">
        <f t="shared" si="34"/>
        <v>7.2222222222222223</v>
      </c>
      <c r="F64" s="40" t="str">
        <f t="shared" si="39"/>
        <v>Tr</v>
      </c>
      <c r="G64" s="33">
        <v>20</v>
      </c>
      <c r="H64" s="33">
        <f t="shared" si="35"/>
        <v>25</v>
      </c>
      <c r="I64" s="44" t="s">
        <v>89</v>
      </c>
      <c r="J64" s="45">
        <f t="shared" si="36"/>
        <v>25.777777777777779</v>
      </c>
      <c r="K64" s="45">
        <f t="shared" si="36"/>
        <v>32.222222222222221</v>
      </c>
    </row>
    <row r="65" spans="1:11" x14ac:dyDescent="0.25">
      <c r="A65" s="32">
        <f t="shared" si="37"/>
        <v>50</v>
      </c>
      <c r="B65" s="32">
        <f t="shared" si="38"/>
        <v>62.5</v>
      </c>
      <c r="C65" s="27" t="s">
        <v>62</v>
      </c>
      <c r="D65" s="30">
        <f t="shared" si="33"/>
        <v>5.3</v>
      </c>
      <c r="E65" s="33">
        <f t="shared" si="34"/>
        <v>6.625</v>
      </c>
      <c r="F65" s="40" t="str">
        <f t="shared" si="39"/>
        <v>Tr</v>
      </c>
      <c r="G65" s="33">
        <v>20</v>
      </c>
      <c r="H65" s="33">
        <f t="shared" si="35"/>
        <v>25</v>
      </c>
      <c r="I65" s="44" t="s">
        <v>89</v>
      </c>
      <c r="J65" s="45">
        <f t="shared" si="36"/>
        <v>25.3</v>
      </c>
      <c r="K65" s="45">
        <f t="shared" si="36"/>
        <v>31.625</v>
      </c>
    </row>
  </sheetData>
  <mergeCells count="1">
    <mergeCell ref="B1:K1"/>
  </mergeCell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paperSize="9" orientation="portrait" horizontalDpi="4294967293" verticalDpi="0" r:id="rId1"/>
  <rowBreaks count="1" manualBreakCount="1">
    <brk id="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pane ySplit="3" topLeftCell="A35" activePane="bottomLeft" state="frozen"/>
      <selection pane="bottomLeft" activeCell="N65" sqref="N65"/>
    </sheetView>
  </sheetViews>
  <sheetFormatPr defaultRowHeight="12.6" x14ac:dyDescent="0.25"/>
  <cols>
    <col min="1" max="1" width="7.33203125" style="43" customWidth="1"/>
    <col min="2" max="11" width="8.6640625" style="43" customWidth="1"/>
    <col min="12" max="16384" width="8.88671875" style="43"/>
  </cols>
  <sheetData>
    <row r="1" spans="1:11" ht="13.2" x14ac:dyDescent="0.25">
      <c r="A1" s="27"/>
      <c r="B1" s="53" t="s">
        <v>105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ht="13.2" x14ac:dyDescent="0.25">
      <c r="A2" s="27"/>
      <c r="B2" s="28" t="s">
        <v>90</v>
      </c>
      <c r="C2" s="28" t="s">
        <v>37</v>
      </c>
      <c r="D2" s="28" t="s">
        <v>38</v>
      </c>
      <c r="E2" s="28" t="s">
        <v>39</v>
      </c>
      <c r="F2" s="28" t="s">
        <v>40</v>
      </c>
      <c r="G2" s="28" t="s">
        <v>41</v>
      </c>
      <c r="H2" s="28" t="s">
        <v>42</v>
      </c>
      <c r="I2" s="28" t="s">
        <v>91</v>
      </c>
      <c r="J2" s="28" t="s">
        <v>92</v>
      </c>
      <c r="K2" s="29" t="s">
        <v>92</v>
      </c>
    </row>
    <row r="3" spans="1:11" ht="13.2" x14ac:dyDescent="0.25">
      <c r="A3" s="27"/>
      <c r="B3" s="28" t="s">
        <v>52</v>
      </c>
      <c r="C3" s="28" t="s">
        <v>47</v>
      </c>
      <c r="D3" s="28" t="s">
        <v>48</v>
      </c>
      <c r="E3" s="28" t="s">
        <v>49</v>
      </c>
      <c r="F3" s="28" t="s">
        <v>2</v>
      </c>
      <c r="G3" s="28" t="s">
        <v>49</v>
      </c>
      <c r="H3" s="28" t="s">
        <v>93</v>
      </c>
      <c r="I3" s="28" t="s">
        <v>93</v>
      </c>
      <c r="J3" s="28" t="s">
        <v>94</v>
      </c>
      <c r="K3" s="29" t="s">
        <v>95</v>
      </c>
    </row>
    <row r="4" spans="1:11" x14ac:dyDescent="0.25">
      <c r="A4" s="56" t="s">
        <v>96</v>
      </c>
      <c r="B4" s="32">
        <v>5</v>
      </c>
      <c r="C4" s="24">
        <v>2</v>
      </c>
      <c r="D4" s="57">
        <v>5</v>
      </c>
      <c r="E4" s="30">
        <f t="shared" ref="E4:E13" si="0">(C4*D4)/10</f>
        <v>1</v>
      </c>
      <c r="F4" s="15">
        <v>80</v>
      </c>
      <c r="G4" s="30">
        <f t="shared" ref="G4:G13" si="1">(E4*F4)/100</f>
        <v>0.8</v>
      </c>
      <c r="H4" s="15">
        <v>2</v>
      </c>
      <c r="I4" s="30">
        <f t="shared" ref="I4:I13" si="2">1/G4*H4</f>
        <v>2.5</v>
      </c>
      <c r="J4" s="32">
        <f t="shared" ref="J4:J13" si="3">+I4*B4</f>
        <v>12.5</v>
      </c>
      <c r="K4" s="32">
        <f t="shared" ref="K4:K13" si="4">+J4</f>
        <v>12.5</v>
      </c>
    </row>
    <row r="5" spans="1:11" x14ac:dyDescent="0.25">
      <c r="A5" s="27" t="str">
        <f>+$A$4</f>
        <v>Eq1</v>
      </c>
      <c r="B5" s="27">
        <v>10</v>
      </c>
      <c r="C5" s="30">
        <f>+$C$4</f>
        <v>2</v>
      </c>
      <c r="D5" s="31">
        <f>+$D$4</f>
        <v>5</v>
      </c>
      <c r="E5" s="30">
        <f t="shared" si="0"/>
        <v>1</v>
      </c>
      <c r="F5" s="32">
        <f>+$F$4</f>
        <v>80</v>
      </c>
      <c r="G5" s="30">
        <f t="shared" si="1"/>
        <v>0.8</v>
      </c>
      <c r="H5" s="32">
        <f>+$H$4</f>
        <v>2</v>
      </c>
      <c r="I5" s="30">
        <f t="shared" si="2"/>
        <v>2.5</v>
      </c>
      <c r="J5" s="32">
        <f t="shared" si="3"/>
        <v>25</v>
      </c>
      <c r="K5" s="32">
        <f t="shared" si="4"/>
        <v>25</v>
      </c>
    </row>
    <row r="6" spans="1:11" x14ac:dyDescent="0.25">
      <c r="A6" s="27" t="str">
        <f t="shared" ref="A6:A13" si="5">+$A$4</f>
        <v>Eq1</v>
      </c>
      <c r="B6" s="27">
        <v>15</v>
      </c>
      <c r="C6" s="30">
        <f t="shared" ref="C6:C13" si="6">+$C$4</f>
        <v>2</v>
      </c>
      <c r="D6" s="31">
        <f t="shared" ref="D6:D13" si="7">+$D$4</f>
        <v>5</v>
      </c>
      <c r="E6" s="30">
        <f t="shared" si="0"/>
        <v>1</v>
      </c>
      <c r="F6" s="32">
        <f t="shared" ref="F6:F13" si="8">+$F$4</f>
        <v>80</v>
      </c>
      <c r="G6" s="30">
        <f t="shared" si="1"/>
        <v>0.8</v>
      </c>
      <c r="H6" s="32">
        <f t="shared" ref="H6:H13" si="9">+$H$4</f>
        <v>2</v>
      </c>
      <c r="I6" s="30">
        <f t="shared" si="2"/>
        <v>2.5</v>
      </c>
      <c r="J6" s="32">
        <f t="shared" si="3"/>
        <v>37.5</v>
      </c>
      <c r="K6" s="32">
        <f t="shared" si="4"/>
        <v>37.5</v>
      </c>
    </row>
    <row r="7" spans="1:11" x14ac:dyDescent="0.25">
      <c r="A7" s="27" t="str">
        <f t="shared" si="5"/>
        <v>Eq1</v>
      </c>
      <c r="B7" s="34">
        <v>20</v>
      </c>
      <c r="C7" s="30">
        <f t="shared" si="6"/>
        <v>2</v>
      </c>
      <c r="D7" s="31">
        <f t="shared" si="7"/>
        <v>5</v>
      </c>
      <c r="E7" s="30">
        <f t="shared" si="0"/>
        <v>1</v>
      </c>
      <c r="F7" s="32">
        <f t="shared" si="8"/>
        <v>80</v>
      </c>
      <c r="G7" s="30">
        <f t="shared" si="1"/>
        <v>0.8</v>
      </c>
      <c r="H7" s="32">
        <f t="shared" si="9"/>
        <v>2</v>
      </c>
      <c r="I7" s="30">
        <f t="shared" si="2"/>
        <v>2.5</v>
      </c>
      <c r="J7" s="32">
        <f t="shared" si="3"/>
        <v>50</v>
      </c>
      <c r="K7" s="32">
        <f t="shared" si="4"/>
        <v>50</v>
      </c>
    </row>
    <row r="8" spans="1:11" x14ac:dyDescent="0.25">
      <c r="A8" s="27" t="str">
        <f t="shared" si="5"/>
        <v>Eq1</v>
      </c>
      <c r="B8" s="34">
        <v>25</v>
      </c>
      <c r="C8" s="30">
        <f t="shared" si="6"/>
        <v>2</v>
      </c>
      <c r="D8" s="31">
        <f t="shared" si="7"/>
        <v>5</v>
      </c>
      <c r="E8" s="30">
        <f t="shared" si="0"/>
        <v>1</v>
      </c>
      <c r="F8" s="32">
        <f t="shared" si="8"/>
        <v>80</v>
      </c>
      <c r="G8" s="30">
        <f t="shared" si="1"/>
        <v>0.8</v>
      </c>
      <c r="H8" s="32">
        <f t="shared" si="9"/>
        <v>2</v>
      </c>
      <c r="I8" s="30">
        <f t="shared" si="2"/>
        <v>2.5</v>
      </c>
      <c r="J8" s="32">
        <f t="shared" si="3"/>
        <v>62.5</v>
      </c>
      <c r="K8" s="32">
        <f t="shared" si="4"/>
        <v>62.5</v>
      </c>
    </row>
    <row r="9" spans="1:11" x14ac:dyDescent="0.25">
      <c r="A9" s="27" t="str">
        <f t="shared" si="5"/>
        <v>Eq1</v>
      </c>
      <c r="B9" s="34">
        <v>30</v>
      </c>
      <c r="C9" s="30">
        <f t="shared" si="6"/>
        <v>2</v>
      </c>
      <c r="D9" s="31">
        <f t="shared" si="7"/>
        <v>5</v>
      </c>
      <c r="E9" s="30">
        <f t="shared" si="0"/>
        <v>1</v>
      </c>
      <c r="F9" s="32">
        <f t="shared" si="8"/>
        <v>80</v>
      </c>
      <c r="G9" s="30">
        <f t="shared" si="1"/>
        <v>0.8</v>
      </c>
      <c r="H9" s="32">
        <f t="shared" si="9"/>
        <v>2</v>
      </c>
      <c r="I9" s="30">
        <f t="shared" si="2"/>
        <v>2.5</v>
      </c>
      <c r="J9" s="32">
        <f t="shared" si="3"/>
        <v>75</v>
      </c>
      <c r="K9" s="32">
        <f t="shared" si="4"/>
        <v>75</v>
      </c>
    </row>
    <row r="10" spans="1:11" x14ac:dyDescent="0.25">
      <c r="A10" s="27" t="str">
        <f t="shared" si="5"/>
        <v>Eq1</v>
      </c>
      <c r="B10" s="34">
        <v>35</v>
      </c>
      <c r="C10" s="30">
        <f t="shared" si="6"/>
        <v>2</v>
      </c>
      <c r="D10" s="31">
        <f t="shared" si="7"/>
        <v>5</v>
      </c>
      <c r="E10" s="30">
        <f t="shared" si="0"/>
        <v>1</v>
      </c>
      <c r="F10" s="32">
        <f t="shared" si="8"/>
        <v>80</v>
      </c>
      <c r="G10" s="30">
        <f t="shared" si="1"/>
        <v>0.8</v>
      </c>
      <c r="H10" s="32">
        <f t="shared" si="9"/>
        <v>2</v>
      </c>
      <c r="I10" s="30">
        <f t="shared" si="2"/>
        <v>2.5</v>
      </c>
      <c r="J10" s="32">
        <f t="shared" si="3"/>
        <v>87.5</v>
      </c>
      <c r="K10" s="32">
        <f t="shared" si="4"/>
        <v>87.5</v>
      </c>
    </row>
    <row r="11" spans="1:11" x14ac:dyDescent="0.25">
      <c r="A11" s="27" t="str">
        <f t="shared" si="5"/>
        <v>Eq1</v>
      </c>
      <c r="B11" s="34">
        <v>40</v>
      </c>
      <c r="C11" s="30">
        <f t="shared" si="6"/>
        <v>2</v>
      </c>
      <c r="D11" s="31">
        <f t="shared" si="7"/>
        <v>5</v>
      </c>
      <c r="E11" s="30">
        <f t="shared" si="0"/>
        <v>1</v>
      </c>
      <c r="F11" s="32">
        <f t="shared" si="8"/>
        <v>80</v>
      </c>
      <c r="G11" s="30">
        <f t="shared" si="1"/>
        <v>0.8</v>
      </c>
      <c r="H11" s="32">
        <f t="shared" si="9"/>
        <v>2</v>
      </c>
      <c r="I11" s="30">
        <f t="shared" si="2"/>
        <v>2.5</v>
      </c>
      <c r="J11" s="32">
        <f t="shared" si="3"/>
        <v>100</v>
      </c>
      <c r="K11" s="32">
        <f t="shared" si="4"/>
        <v>100</v>
      </c>
    </row>
    <row r="12" spans="1:11" x14ac:dyDescent="0.25">
      <c r="A12" s="27" t="str">
        <f t="shared" si="5"/>
        <v>Eq1</v>
      </c>
      <c r="B12" s="34">
        <v>45</v>
      </c>
      <c r="C12" s="30">
        <f t="shared" si="6"/>
        <v>2</v>
      </c>
      <c r="D12" s="31">
        <f t="shared" si="7"/>
        <v>5</v>
      </c>
      <c r="E12" s="30">
        <f t="shared" si="0"/>
        <v>1</v>
      </c>
      <c r="F12" s="32">
        <f t="shared" si="8"/>
        <v>80</v>
      </c>
      <c r="G12" s="30">
        <f t="shared" si="1"/>
        <v>0.8</v>
      </c>
      <c r="H12" s="32">
        <f t="shared" si="9"/>
        <v>2</v>
      </c>
      <c r="I12" s="30">
        <f t="shared" si="2"/>
        <v>2.5</v>
      </c>
      <c r="J12" s="32">
        <f t="shared" si="3"/>
        <v>112.5</v>
      </c>
      <c r="K12" s="32">
        <f t="shared" si="4"/>
        <v>112.5</v>
      </c>
    </row>
    <row r="13" spans="1:11" x14ac:dyDescent="0.25">
      <c r="A13" s="27" t="str">
        <f t="shared" si="5"/>
        <v>Eq1</v>
      </c>
      <c r="B13" s="34">
        <v>50</v>
      </c>
      <c r="C13" s="30">
        <f t="shared" si="6"/>
        <v>2</v>
      </c>
      <c r="D13" s="31">
        <f t="shared" si="7"/>
        <v>5</v>
      </c>
      <c r="E13" s="30">
        <f t="shared" si="0"/>
        <v>1</v>
      </c>
      <c r="F13" s="32">
        <f t="shared" si="8"/>
        <v>80</v>
      </c>
      <c r="G13" s="30">
        <f t="shared" si="1"/>
        <v>0.8</v>
      </c>
      <c r="H13" s="32">
        <f t="shared" si="9"/>
        <v>2</v>
      </c>
      <c r="I13" s="30">
        <f t="shared" si="2"/>
        <v>2.5</v>
      </c>
      <c r="J13" s="32">
        <f t="shared" si="3"/>
        <v>125</v>
      </c>
      <c r="K13" s="32">
        <f t="shared" si="4"/>
        <v>125</v>
      </c>
    </row>
    <row r="14" spans="1:11" x14ac:dyDescent="0.25">
      <c r="A14" s="27"/>
      <c r="B14" s="34"/>
      <c r="C14" s="30"/>
      <c r="D14" s="31"/>
      <c r="E14" s="30"/>
      <c r="F14" s="32"/>
      <c r="G14" s="30"/>
      <c r="H14" s="32"/>
      <c r="I14" s="30"/>
      <c r="J14" s="32"/>
      <c r="K14" s="32"/>
    </row>
    <row r="15" spans="1:11" x14ac:dyDescent="0.25">
      <c r="A15" s="35"/>
      <c r="B15" s="32" t="s">
        <v>63</v>
      </c>
      <c r="C15" s="32" t="s">
        <v>64</v>
      </c>
      <c r="D15" s="32" t="s">
        <v>3</v>
      </c>
      <c r="E15" s="32" t="s">
        <v>4</v>
      </c>
      <c r="F15" s="32" t="s">
        <v>5</v>
      </c>
      <c r="G15" s="32" t="s">
        <v>6</v>
      </c>
      <c r="H15" s="32" t="s">
        <v>7</v>
      </c>
      <c r="I15" s="32" t="s">
        <v>65</v>
      </c>
      <c r="J15" s="32" t="s">
        <v>8</v>
      </c>
      <c r="K15" s="32" t="s">
        <v>66</v>
      </c>
    </row>
    <row r="16" spans="1:11" x14ac:dyDescent="0.25">
      <c r="A16" s="35"/>
      <c r="B16" s="32" t="s">
        <v>26</v>
      </c>
      <c r="C16" s="32" t="s">
        <v>67</v>
      </c>
      <c r="D16" s="32" t="s">
        <v>9</v>
      </c>
      <c r="E16" s="32" t="s">
        <v>2</v>
      </c>
      <c r="F16" s="32" t="s">
        <v>2</v>
      </c>
      <c r="G16" s="32" t="s">
        <v>24</v>
      </c>
      <c r="H16" s="32" t="s">
        <v>24</v>
      </c>
      <c r="I16" s="32" t="s">
        <v>24</v>
      </c>
      <c r="J16" s="32" t="s">
        <v>24</v>
      </c>
      <c r="K16" s="32" t="s">
        <v>68</v>
      </c>
    </row>
    <row r="17" spans="1:11" x14ac:dyDescent="0.25">
      <c r="A17" s="27" t="str">
        <f t="shared" ref="A17:A26" si="10">+$A$4</f>
        <v>Eq1</v>
      </c>
      <c r="B17" s="15">
        <v>2500</v>
      </c>
      <c r="C17" s="32">
        <v>0</v>
      </c>
      <c r="D17" s="15">
        <v>10</v>
      </c>
      <c r="E17" s="15">
        <v>3</v>
      </c>
      <c r="F17" s="32">
        <v>0</v>
      </c>
      <c r="G17" s="30">
        <f>(B17*0.9)/(K4*D17)</f>
        <v>18</v>
      </c>
      <c r="H17" s="30">
        <f>((B17*1.1)/(2*K4))*(E17/100)</f>
        <v>3.3</v>
      </c>
      <c r="I17" s="30">
        <f>((B17*1.1)/(2*K4)*(F17/100))</f>
        <v>0</v>
      </c>
      <c r="J17" s="30">
        <f t="shared" ref="J17:J26" si="11">G17+H17+I17</f>
        <v>21.3</v>
      </c>
      <c r="K17" s="30">
        <f t="shared" ref="K17:K26" si="12">+J17*I4</f>
        <v>53.25</v>
      </c>
    </row>
    <row r="18" spans="1:11" x14ac:dyDescent="0.25">
      <c r="A18" s="27" t="str">
        <f t="shared" si="10"/>
        <v>Eq1</v>
      </c>
      <c r="B18" s="32">
        <f>+$B$17</f>
        <v>2500</v>
      </c>
      <c r="C18" s="32">
        <f>+$C$17</f>
        <v>0</v>
      </c>
      <c r="D18" s="32">
        <f>+$D$17</f>
        <v>10</v>
      </c>
      <c r="E18" s="32">
        <f>+$E$17</f>
        <v>3</v>
      </c>
      <c r="F18" s="32">
        <f>+$F$17</f>
        <v>0</v>
      </c>
      <c r="G18" s="30">
        <f t="shared" ref="G18:G26" si="13">(B18*0.9)/(K5*D18)</f>
        <v>9</v>
      </c>
      <c r="H18" s="30">
        <f t="shared" ref="H18:H26" si="14">((B18*1.1)/(2*K5))*(E18/100)</f>
        <v>1.65</v>
      </c>
      <c r="I18" s="30">
        <f t="shared" ref="I18:I26" si="15">((B18*1.1)/(2*K5)*(F18/100))</f>
        <v>0</v>
      </c>
      <c r="J18" s="30">
        <f t="shared" si="11"/>
        <v>10.65</v>
      </c>
      <c r="K18" s="30">
        <f t="shared" si="12"/>
        <v>26.625</v>
      </c>
    </row>
    <row r="19" spans="1:11" x14ac:dyDescent="0.25">
      <c r="A19" s="27" t="str">
        <f t="shared" si="10"/>
        <v>Eq1</v>
      </c>
      <c r="B19" s="32">
        <f t="shared" ref="B19:B26" si="16">+$B$17</f>
        <v>2500</v>
      </c>
      <c r="C19" s="32">
        <f t="shared" ref="C19:C26" si="17">+$C$17</f>
        <v>0</v>
      </c>
      <c r="D19" s="32">
        <f t="shared" ref="D19:D26" si="18">+$D$17</f>
        <v>10</v>
      </c>
      <c r="E19" s="32">
        <f t="shared" ref="E19:E26" si="19">+$E$17</f>
        <v>3</v>
      </c>
      <c r="F19" s="32">
        <f t="shared" ref="F19:F26" si="20">+$F$17</f>
        <v>0</v>
      </c>
      <c r="G19" s="30">
        <f t="shared" si="13"/>
        <v>6</v>
      </c>
      <c r="H19" s="30">
        <f t="shared" si="14"/>
        <v>1.0999999999999999</v>
      </c>
      <c r="I19" s="30">
        <f t="shared" si="15"/>
        <v>0</v>
      </c>
      <c r="J19" s="30">
        <f t="shared" si="11"/>
        <v>7.1</v>
      </c>
      <c r="K19" s="30">
        <f t="shared" si="12"/>
        <v>17.75</v>
      </c>
    </row>
    <row r="20" spans="1:11" x14ac:dyDescent="0.25">
      <c r="A20" s="27" t="str">
        <f t="shared" si="10"/>
        <v>Eq1</v>
      </c>
      <c r="B20" s="32">
        <f t="shared" si="16"/>
        <v>2500</v>
      </c>
      <c r="C20" s="32">
        <f t="shared" si="17"/>
        <v>0</v>
      </c>
      <c r="D20" s="32">
        <f t="shared" si="18"/>
        <v>10</v>
      </c>
      <c r="E20" s="32">
        <f t="shared" si="19"/>
        <v>3</v>
      </c>
      <c r="F20" s="32">
        <f t="shared" si="20"/>
        <v>0</v>
      </c>
      <c r="G20" s="30">
        <f t="shared" si="13"/>
        <v>4.5</v>
      </c>
      <c r="H20" s="30">
        <f t="shared" si="14"/>
        <v>0.82499999999999996</v>
      </c>
      <c r="I20" s="30">
        <f t="shared" si="15"/>
        <v>0</v>
      </c>
      <c r="J20" s="30">
        <f t="shared" si="11"/>
        <v>5.3250000000000002</v>
      </c>
      <c r="K20" s="30">
        <f t="shared" si="12"/>
        <v>13.3125</v>
      </c>
    </row>
    <row r="21" spans="1:11" x14ac:dyDescent="0.25">
      <c r="A21" s="27" t="str">
        <f t="shared" si="10"/>
        <v>Eq1</v>
      </c>
      <c r="B21" s="32">
        <f t="shared" si="16"/>
        <v>2500</v>
      </c>
      <c r="C21" s="32">
        <f t="shared" si="17"/>
        <v>0</v>
      </c>
      <c r="D21" s="32">
        <f t="shared" si="18"/>
        <v>10</v>
      </c>
      <c r="E21" s="32">
        <f t="shared" si="19"/>
        <v>3</v>
      </c>
      <c r="F21" s="32">
        <f t="shared" si="20"/>
        <v>0</v>
      </c>
      <c r="G21" s="30">
        <f t="shared" si="13"/>
        <v>3.6</v>
      </c>
      <c r="H21" s="30">
        <f t="shared" si="14"/>
        <v>0.65999999999999992</v>
      </c>
      <c r="I21" s="30">
        <f t="shared" si="15"/>
        <v>0</v>
      </c>
      <c r="J21" s="30">
        <f t="shared" si="11"/>
        <v>4.26</v>
      </c>
      <c r="K21" s="30">
        <f t="shared" si="12"/>
        <v>10.649999999999999</v>
      </c>
    </row>
    <row r="22" spans="1:11" x14ac:dyDescent="0.25">
      <c r="A22" s="27" t="str">
        <f t="shared" si="10"/>
        <v>Eq1</v>
      </c>
      <c r="B22" s="32">
        <f t="shared" si="16"/>
        <v>2500</v>
      </c>
      <c r="C22" s="32">
        <f t="shared" si="17"/>
        <v>0</v>
      </c>
      <c r="D22" s="32">
        <f t="shared" si="18"/>
        <v>10</v>
      </c>
      <c r="E22" s="32">
        <f t="shared" si="19"/>
        <v>3</v>
      </c>
      <c r="F22" s="32">
        <f t="shared" si="20"/>
        <v>0</v>
      </c>
      <c r="G22" s="30">
        <f t="shared" si="13"/>
        <v>3</v>
      </c>
      <c r="H22" s="30">
        <f t="shared" si="14"/>
        <v>0.54999999999999993</v>
      </c>
      <c r="I22" s="30">
        <f t="shared" si="15"/>
        <v>0</v>
      </c>
      <c r="J22" s="30">
        <f t="shared" si="11"/>
        <v>3.55</v>
      </c>
      <c r="K22" s="30">
        <f t="shared" si="12"/>
        <v>8.875</v>
      </c>
    </row>
    <row r="23" spans="1:11" x14ac:dyDescent="0.25">
      <c r="A23" s="27" t="str">
        <f t="shared" si="10"/>
        <v>Eq1</v>
      </c>
      <c r="B23" s="32">
        <f t="shared" si="16"/>
        <v>2500</v>
      </c>
      <c r="C23" s="32">
        <f t="shared" si="17"/>
        <v>0</v>
      </c>
      <c r="D23" s="32">
        <f t="shared" si="18"/>
        <v>10</v>
      </c>
      <c r="E23" s="32">
        <f t="shared" si="19"/>
        <v>3</v>
      </c>
      <c r="F23" s="32">
        <f t="shared" si="20"/>
        <v>0</v>
      </c>
      <c r="G23" s="30">
        <f t="shared" si="13"/>
        <v>2.5714285714285716</v>
      </c>
      <c r="H23" s="30">
        <f t="shared" si="14"/>
        <v>0.47142857142857136</v>
      </c>
      <c r="I23" s="30">
        <f t="shared" si="15"/>
        <v>0</v>
      </c>
      <c r="J23" s="30">
        <f t="shared" si="11"/>
        <v>3.0428571428571431</v>
      </c>
      <c r="K23" s="30">
        <f t="shared" si="12"/>
        <v>7.6071428571428577</v>
      </c>
    </row>
    <row r="24" spans="1:11" x14ac:dyDescent="0.25">
      <c r="A24" s="27" t="str">
        <f t="shared" si="10"/>
        <v>Eq1</v>
      </c>
      <c r="B24" s="32">
        <f t="shared" si="16"/>
        <v>2500</v>
      </c>
      <c r="C24" s="32">
        <f t="shared" si="17"/>
        <v>0</v>
      </c>
      <c r="D24" s="32">
        <f t="shared" si="18"/>
        <v>10</v>
      </c>
      <c r="E24" s="32">
        <f t="shared" si="19"/>
        <v>3</v>
      </c>
      <c r="F24" s="32">
        <f t="shared" si="20"/>
        <v>0</v>
      </c>
      <c r="G24" s="30">
        <f t="shared" si="13"/>
        <v>2.25</v>
      </c>
      <c r="H24" s="30">
        <f t="shared" si="14"/>
        <v>0.41249999999999998</v>
      </c>
      <c r="I24" s="30">
        <f t="shared" si="15"/>
        <v>0</v>
      </c>
      <c r="J24" s="30">
        <f t="shared" si="11"/>
        <v>2.6625000000000001</v>
      </c>
      <c r="K24" s="30">
        <f t="shared" si="12"/>
        <v>6.65625</v>
      </c>
    </row>
    <row r="25" spans="1:11" x14ac:dyDescent="0.25">
      <c r="A25" s="27" t="str">
        <f t="shared" si="10"/>
        <v>Eq1</v>
      </c>
      <c r="B25" s="32">
        <f t="shared" si="16"/>
        <v>2500</v>
      </c>
      <c r="C25" s="32">
        <f t="shared" si="17"/>
        <v>0</v>
      </c>
      <c r="D25" s="32">
        <f t="shared" si="18"/>
        <v>10</v>
      </c>
      <c r="E25" s="32">
        <f t="shared" si="19"/>
        <v>3</v>
      </c>
      <c r="F25" s="32">
        <f t="shared" si="20"/>
        <v>0</v>
      </c>
      <c r="G25" s="30">
        <f t="shared" si="13"/>
        <v>2</v>
      </c>
      <c r="H25" s="30">
        <f t="shared" si="14"/>
        <v>0.36666666666666664</v>
      </c>
      <c r="I25" s="30">
        <f t="shared" si="15"/>
        <v>0</v>
      </c>
      <c r="J25" s="30">
        <f t="shared" si="11"/>
        <v>2.3666666666666667</v>
      </c>
      <c r="K25" s="30">
        <f t="shared" si="12"/>
        <v>5.916666666666667</v>
      </c>
    </row>
    <row r="26" spans="1:11" x14ac:dyDescent="0.25">
      <c r="A26" s="27" t="str">
        <f t="shared" si="10"/>
        <v>Eq1</v>
      </c>
      <c r="B26" s="32">
        <f t="shared" si="16"/>
        <v>2500</v>
      </c>
      <c r="C26" s="32">
        <f t="shared" si="17"/>
        <v>0</v>
      </c>
      <c r="D26" s="32">
        <f t="shared" si="18"/>
        <v>10</v>
      </c>
      <c r="E26" s="32">
        <f t="shared" si="19"/>
        <v>3</v>
      </c>
      <c r="F26" s="32">
        <f t="shared" si="20"/>
        <v>0</v>
      </c>
      <c r="G26" s="30">
        <f t="shared" si="13"/>
        <v>1.8</v>
      </c>
      <c r="H26" s="30">
        <f t="shared" si="14"/>
        <v>0.32999999999999996</v>
      </c>
      <c r="I26" s="30">
        <f t="shared" si="15"/>
        <v>0</v>
      </c>
      <c r="J26" s="30">
        <f t="shared" si="11"/>
        <v>2.13</v>
      </c>
      <c r="K26" s="30">
        <f t="shared" si="12"/>
        <v>5.3249999999999993</v>
      </c>
    </row>
    <row r="27" spans="1:11" x14ac:dyDescent="0.25">
      <c r="A27" s="27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11" x14ac:dyDescent="0.25">
      <c r="A28" s="35"/>
      <c r="B28" s="32" t="s">
        <v>10</v>
      </c>
      <c r="C28" s="32" t="s">
        <v>11</v>
      </c>
      <c r="D28" s="32" t="s">
        <v>97</v>
      </c>
      <c r="E28" s="32" t="s">
        <v>98</v>
      </c>
      <c r="F28" s="32" t="s">
        <v>99</v>
      </c>
      <c r="G28" s="32" t="s">
        <v>71</v>
      </c>
      <c r="H28" s="32" t="s">
        <v>12</v>
      </c>
      <c r="I28" s="32" t="s">
        <v>13</v>
      </c>
      <c r="J28" s="32" t="s">
        <v>72</v>
      </c>
      <c r="K28" s="35"/>
    </row>
    <row r="29" spans="1:11" x14ac:dyDescent="0.25">
      <c r="A29" s="35"/>
      <c r="B29" s="32" t="s">
        <v>14</v>
      </c>
      <c r="C29" s="32" t="s">
        <v>25</v>
      </c>
      <c r="D29" s="32" t="s">
        <v>100</v>
      </c>
      <c r="E29" s="32" t="s">
        <v>100</v>
      </c>
      <c r="F29" s="32" t="s">
        <v>100</v>
      </c>
      <c r="G29" s="32" t="s">
        <v>24</v>
      </c>
      <c r="H29" s="32" t="s">
        <v>15</v>
      </c>
      <c r="I29" s="32" t="s">
        <v>25</v>
      </c>
      <c r="J29" s="32" t="s">
        <v>24</v>
      </c>
      <c r="K29" s="35"/>
    </row>
    <row r="30" spans="1:11" x14ac:dyDescent="0.25">
      <c r="A30" s="27" t="str">
        <f t="shared" ref="A30:A39" si="21">+$A$4</f>
        <v>Eq1</v>
      </c>
      <c r="B30" s="30">
        <v>0</v>
      </c>
      <c r="C30" s="31">
        <v>0</v>
      </c>
      <c r="D30" s="32">
        <f t="shared" ref="D30:D39" si="22">+B30*C17*K4</f>
        <v>0</v>
      </c>
      <c r="E30" s="32">
        <v>0</v>
      </c>
      <c r="F30" s="32">
        <f t="shared" ref="F30:F39" si="23">+D30-E30</f>
        <v>0</v>
      </c>
      <c r="G30" s="32">
        <f t="shared" ref="G30:G39" si="24">+(D30*(C30-30)+(F30*30))/K4</f>
        <v>0</v>
      </c>
      <c r="H30" s="39">
        <v>0</v>
      </c>
      <c r="I30" s="30">
        <v>2.74</v>
      </c>
      <c r="J30" s="32">
        <f t="shared" ref="J30:J39" si="25">C17*H30*I30</f>
        <v>0</v>
      </c>
      <c r="K30" s="35"/>
    </row>
    <row r="31" spans="1:11" x14ac:dyDescent="0.25">
      <c r="A31" s="27" t="str">
        <f t="shared" si="21"/>
        <v>Eq1</v>
      </c>
      <c r="B31" s="30">
        <f>+$B$30</f>
        <v>0</v>
      </c>
      <c r="C31" s="31">
        <f>+$C$30</f>
        <v>0</v>
      </c>
      <c r="D31" s="32">
        <f t="shared" si="22"/>
        <v>0</v>
      </c>
      <c r="E31" s="32">
        <f>+$E$30</f>
        <v>0</v>
      </c>
      <c r="F31" s="32">
        <f t="shared" si="23"/>
        <v>0</v>
      </c>
      <c r="G31" s="32">
        <f t="shared" si="24"/>
        <v>0</v>
      </c>
      <c r="H31" s="39">
        <f>+$H$30</f>
        <v>0</v>
      </c>
      <c r="I31" s="30">
        <f>+$I$30</f>
        <v>2.74</v>
      </c>
      <c r="J31" s="32">
        <f t="shared" si="25"/>
        <v>0</v>
      </c>
      <c r="K31" s="35"/>
    </row>
    <row r="32" spans="1:11" x14ac:dyDescent="0.25">
      <c r="A32" s="27" t="str">
        <f t="shared" si="21"/>
        <v>Eq1</v>
      </c>
      <c r="B32" s="30">
        <f t="shared" ref="B32:B39" si="26">+$B$30</f>
        <v>0</v>
      </c>
      <c r="C32" s="31">
        <f t="shared" ref="C32:C39" si="27">+$C$30</f>
        <v>0</v>
      </c>
      <c r="D32" s="32">
        <f t="shared" si="22"/>
        <v>0</v>
      </c>
      <c r="E32" s="32">
        <f t="shared" ref="E32:E39" si="28">+$E$30</f>
        <v>0</v>
      </c>
      <c r="F32" s="32">
        <f t="shared" si="23"/>
        <v>0</v>
      </c>
      <c r="G32" s="32">
        <f t="shared" si="24"/>
        <v>0</v>
      </c>
      <c r="H32" s="39">
        <f t="shared" ref="H32:H39" si="29">+$H$30</f>
        <v>0</v>
      </c>
      <c r="I32" s="30">
        <f t="shared" ref="I32:I39" si="30">+$I$30</f>
        <v>2.74</v>
      </c>
      <c r="J32" s="32">
        <f t="shared" si="25"/>
        <v>0</v>
      </c>
      <c r="K32" s="35"/>
    </row>
    <row r="33" spans="1:11" x14ac:dyDescent="0.25">
      <c r="A33" s="27" t="str">
        <f t="shared" si="21"/>
        <v>Eq1</v>
      </c>
      <c r="B33" s="30">
        <f t="shared" si="26"/>
        <v>0</v>
      </c>
      <c r="C33" s="31">
        <f t="shared" si="27"/>
        <v>0</v>
      </c>
      <c r="D33" s="32">
        <f t="shared" si="22"/>
        <v>0</v>
      </c>
      <c r="E33" s="32">
        <f t="shared" si="28"/>
        <v>0</v>
      </c>
      <c r="F33" s="32">
        <f t="shared" si="23"/>
        <v>0</v>
      </c>
      <c r="G33" s="32">
        <f t="shared" si="24"/>
        <v>0</v>
      </c>
      <c r="H33" s="39">
        <f t="shared" si="29"/>
        <v>0</v>
      </c>
      <c r="I33" s="30">
        <f t="shared" si="30"/>
        <v>2.74</v>
      </c>
      <c r="J33" s="32">
        <f t="shared" si="25"/>
        <v>0</v>
      </c>
      <c r="K33" s="35"/>
    </row>
    <row r="34" spans="1:11" x14ac:dyDescent="0.25">
      <c r="A34" s="27" t="str">
        <f t="shared" si="21"/>
        <v>Eq1</v>
      </c>
      <c r="B34" s="30">
        <f t="shared" si="26"/>
        <v>0</v>
      </c>
      <c r="C34" s="31">
        <f t="shared" si="27"/>
        <v>0</v>
      </c>
      <c r="D34" s="32">
        <f t="shared" si="22"/>
        <v>0</v>
      </c>
      <c r="E34" s="32">
        <f t="shared" si="28"/>
        <v>0</v>
      </c>
      <c r="F34" s="32">
        <f t="shared" si="23"/>
        <v>0</v>
      </c>
      <c r="G34" s="32">
        <f t="shared" si="24"/>
        <v>0</v>
      </c>
      <c r="H34" s="39">
        <f t="shared" si="29"/>
        <v>0</v>
      </c>
      <c r="I34" s="30">
        <f t="shared" si="30"/>
        <v>2.74</v>
      </c>
      <c r="J34" s="32">
        <f t="shared" si="25"/>
        <v>0</v>
      </c>
      <c r="K34" s="35"/>
    </row>
    <row r="35" spans="1:11" x14ac:dyDescent="0.25">
      <c r="A35" s="27" t="str">
        <f t="shared" si="21"/>
        <v>Eq1</v>
      </c>
      <c r="B35" s="30">
        <f t="shared" si="26"/>
        <v>0</v>
      </c>
      <c r="C35" s="31">
        <f t="shared" si="27"/>
        <v>0</v>
      </c>
      <c r="D35" s="32">
        <f t="shared" si="22"/>
        <v>0</v>
      </c>
      <c r="E35" s="32">
        <f t="shared" si="28"/>
        <v>0</v>
      </c>
      <c r="F35" s="32">
        <f t="shared" si="23"/>
        <v>0</v>
      </c>
      <c r="G35" s="32">
        <f t="shared" si="24"/>
        <v>0</v>
      </c>
      <c r="H35" s="39">
        <f t="shared" si="29"/>
        <v>0</v>
      </c>
      <c r="I35" s="30">
        <f t="shared" si="30"/>
        <v>2.74</v>
      </c>
      <c r="J35" s="32">
        <f t="shared" si="25"/>
        <v>0</v>
      </c>
      <c r="K35" s="35"/>
    </row>
    <row r="36" spans="1:11" x14ac:dyDescent="0.25">
      <c r="A36" s="27" t="str">
        <f t="shared" si="21"/>
        <v>Eq1</v>
      </c>
      <c r="B36" s="30">
        <f t="shared" si="26"/>
        <v>0</v>
      </c>
      <c r="C36" s="31">
        <f t="shared" si="27"/>
        <v>0</v>
      </c>
      <c r="D36" s="32">
        <f t="shared" si="22"/>
        <v>0</v>
      </c>
      <c r="E36" s="32">
        <f t="shared" si="28"/>
        <v>0</v>
      </c>
      <c r="F36" s="32">
        <f t="shared" si="23"/>
        <v>0</v>
      </c>
      <c r="G36" s="32">
        <f t="shared" si="24"/>
        <v>0</v>
      </c>
      <c r="H36" s="39">
        <f t="shared" si="29"/>
        <v>0</v>
      </c>
      <c r="I36" s="30">
        <f t="shared" si="30"/>
        <v>2.74</v>
      </c>
      <c r="J36" s="32">
        <f t="shared" si="25"/>
        <v>0</v>
      </c>
      <c r="K36" s="35"/>
    </row>
    <row r="37" spans="1:11" x14ac:dyDescent="0.25">
      <c r="A37" s="27" t="str">
        <f t="shared" si="21"/>
        <v>Eq1</v>
      </c>
      <c r="B37" s="30">
        <f t="shared" si="26"/>
        <v>0</v>
      </c>
      <c r="C37" s="31">
        <f t="shared" si="27"/>
        <v>0</v>
      </c>
      <c r="D37" s="32">
        <f t="shared" si="22"/>
        <v>0</v>
      </c>
      <c r="E37" s="32">
        <f t="shared" si="28"/>
        <v>0</v>
      </c>
      <c r="F37" s="32">
        <f t="shared" si="23"/>
        <v>0</v>
      </c>
      <c r="G37" s="32">
        <f t="shared" si="24"/>
        <v>0</v>
      </c>
      <c r="H37" s="39">
        <f t="shared" si="29"/>
        <v>0</v>
      </c>
      <c r="I37" s="30">
        <f t="shared" si="30"/>
        <v>2.74</v>
      </c>
      <c r="J37" s="32">
        <f t="shared" si="25"/>
        <v>0</v>
      </c>
      <c r="K37" s="35"/>
    </row>
    <row r="38" spans="1:11" x14ac:dyDescent="0.25">
      <c r="A38" s="27" t="str">
        <f t="shared" si="21"/>
        <v>Eq1</v>
      </c>
      <c r="B38" s="30">
        <f t="shared" si="26"/>
        <v>0</v>
      </c>
      <c r="C38" s="31">
        <f t="shared" si="27"/>
        <v>0</v>
      </c>
      <c r="D38" s="32">
        <f t="shared" si="22"/>
        <v>0</v>
      </c>
      <c r="E38" s="32">
        <f t="shared" si="28"/>
        <v>0</v>
      </c>
      <c r="F38" s="32">
        <f t="shared" si="23"/>
        <v>0</v>
      </c>
      <c r="G38" s="32">
        <f t="shared" si="24"/>
        <v>0</v>
      </c>
      <c r="H38" s="39">
        <f t="shared" si="29"/>
        <v>0</v>
      </c>
      <c r="I38" s="30">
        <f t="shared" si="30"/>
        <v>2.74</v>
      </c>
      <c r="J38" s="32">
        <f t="shared" si="25"/>
        <v>0</v>
      </c>
      <c r="K38" s="35"/>
    </row>
    <row r="39" spans="1:11" x14ac:dyDescent="0.25">
      <c r="A39" s="27" t="str">
        <f t="shared" si="21"/>
        <v>Eq1</v>
      </c>
      <c r="B39" s="30">
        <f t="shared" si="26"/>
        <v>0</v>
      </c>
      <c r="C39" s="31">
        <f t="shared" si="27"/>
        <v>0</v>
      </c>
      <c r="D39" s="32">
        <f t="shared" si="22"/>
        <v>0</v>
      </c>
      <c r="E39" s="32">
        <f t="shared" si="28"/>
        <v>0</v>
      </c>
      <c r="F39" s="32">
        <f t="shared" si="23"/>
        <v>0</v>
      </c>
      <c r="G39" s="32">
        <f t="shared" si="24"/>
        <v>0</v>
      </c>
      <c r="H39" s="39">
        <f t="shared" si="29"/>
        <v>0</v>
      </c>
      <c r="I39" s="30">
        <f t="shared" si="30"/>
        <v>2.74</v>
      </c>
      <c r="J39" s="32">
        <f t="shared" si="25"/>
        <v>0</v>
      </c>
      <c r="K39" s="35"/>
    </row>
    <row r="40" spans="1:11" x14ac:dyDescent="0.25">
      <c r="A40" s="27"/>
      <c r="B40" s="30"/>
      <c r="C40" s="31"/>
      <c r="D40" s="32"/>
      <c r="E40" s="32"/>
      <c r="F40" s="32"/>
      <c r="G40" s="32"/>
      <c r="H40" s="39"/>
      <c r="I40" s="32"/>
      <c r="J40" s="32"/>
      <c r="K40" s="35"/>
    </row>
    <row r="41" spans="1:11" x14ac:dyDescent="0.25">
      <c r="A41" s="35"/>
      <c r="B41" s="32" t="s">
        <v>16</v>
      </c>
      <c r="C41" s="32" t="s">
        <v>17</v>
      </c>
      <c r="D41" s="32" t="s">
        <v>18</v>
      </c>
      <c r="E41" s="32" t="s">
        <v>19</v>
      </c>
      <c r="F41" s="32" t="s">
        <v>19</v>
      </c>
      <c r="G41" s="32" t="s">
        <v>101</v>
      </c>
      <c r="H41" s="32" t="s">
        <v>75</v>
      </c>
      <c r="I41" s="32" t="s">
        <v>20</v>
      </c>
      <c r="J41" s="32" t="s">
        <v>21</v>
      </c>
      <c r="K41" s="32" t="s">
        <v>76</v>
      </c>
    </row>
    <row r="42" spans="1:11" x14ac:dyDescent="0.25">
      <c r="A42" s="35"/>
      <c r="B42" s="32" t="s">
        <v>26</v>
      </c>
      <c r="C42" s="32" t="s">
        <v>22</v>
      </c>
      <c r="D42" s="32" t="s">
        <v>24</v>
      </c>
      <c r="E42" s="32" t="s">
        <v>2</v>
      </c>
      <c r="F42" s="32" t="s">
        <v>24</v>
      </c>
      <c r="G42" s="32" t="s">
        <v>24</v>
      </c>
      <c r="H42" s="32" t="s">
        <v>77</v>
      </c>
      <c r="I42" s="32" t="s">
        <v>24</v>
      </c>
      <c r="J42" s="32" t="s">
        <v>24</v>
      </c>
      <c r="K42" s="32" t="s">
        <v>68</v>
      </c>
    </row>
    <row r="43" spans="1:11" x14ac:dyDescent="0.25">
      <c r="A43" s="27" t="str">
        <f t="shared" ref="A43:A52" si="31">+$A$4</f>
        <v>Eq1</v>
      </c>
      <c r="B43" s="32">
        <v>0</v>
      </c>
      <c r="C43" s="32">
        <v>1E-4</v>
      </c>
      <c r="D43" s="32">
        <f t="shared" ref="D43:D52" si="32">B43*1000/C43</f>
        <v>0</v>
      </c>
      <c r="E43" s="24">
        <v>0.04</v>
      </c>
      <c r="F43" s="30">
        <f>B17*(E43/100)</f>
        <v>1</v>
      </c>
      <c r="G43" s="32">
        <v>0</v>
      </c>
      <c r="H43" s="32">
        <v>0</v>
      </c>
      <c r="I43" s="32">
        <f t="shared" ref="I43:I52" si="33">G43+(G43*H43/100)</f>
        <v>0</v>
      </c>
      <c r="J43" s="30">
        <f t="shared" ref="J43:J52" si="34">G30+J30+D43+F43+I43</f>
        <v>1</v>
      </c>
      <c r="K43" s="30">
        <f t="shared" ref="K43:K52" si="35">+J43*I4</f>
        <v>2.5</v>
      </c>
    </row>
    <row r="44" spans="1:11" x14ac:dyDescent="0.25">
      <c r="A44" s="27" t="str">
        <f t="shared" si="31"/>
        <v>Eq1</v>
      </c>
      <c r="B44" s="32">
        <f>+$B$43</f>
        <v>0</v>
      </c>
      <c r="C44" s="32">
        <f>+$C$43</f>
        <v>1E-4</v>
      </c>
      <c r="D44" s="32">
        <f t="shared" si="32"/>
        <v>0</v>
      </c>
      <c r="E44" s="30">
        <f>+$E$43</f>
        <v>0.04</v>
      </c>
      <c r="F44" s="30">
        <f t="shared" ref="F44:F52" si="36">B18*(E44/100)</f>
        <v>1</v>
      </c>
      <c r="G44" s="32">
        <f>+$G$43</f>
        <v>0</v>
      </c>
      <c r="H44" s="32">
        <f>+$H$43</f>
        <v>0</v>
      </c>
      <c r="I44" s="32">
        <f t="shared" si="33"/>
        <v>0</v>
      </c>
      <c r="J44" s="30">
        <f t="shared" si="34"/>
        <v>1</v>
      </c>
      <c r="K44" s="30">
        <f t="shared" si="35"/>
        <v>2.5</v>
      </c>
    </row>
    <row r="45" spans="1:11" x14ac:dyDescent="0.25">
      <c r="A45" s="27" t="str">
        <f t="shared" si="31"/>
        <v>Eq1</v>
      </c>
      <c r="B45" s="32">
        <f t="shared" ref="B45:B52" si="37">+$B$43</f>
        <v>0</v>
      </c>
      <c r="C45" s="32">
        <f t="shared" ref="C45:C52" si="38">+$C$43</f>
        <v>1E-4</v>
      </c>
      <c r="D45" s="32">
        <f t="shared" si="32"/>
        <v>0</v>
      </c>
      <c r="E45" s="30">
        <f t="shared" ref="E45:E52" si="39">+$E$43</f>
        <v>0.04</v>
      </c>
      <c r="F45" s="30">
        <f t="shared" si="36"/>
        <v>1</v>
      </c>
      <c r="G45" s="32">
        <f t="shared" ref="G45:G52" si="40">+$G$43</f>
        <v>0</v>
      </c>
      <c r="H45" s="32">
        <f t="shared" ref="H45:H52" si="41">+$H$43</f>
        <v>0</v>
      </c>
      <c r="I45" s="32">
        <f t="shared" si="33"/>
        <v>0</v>
      </c>
      <c r="J45" s="30">
        <f t="shared" si="34"/>
        <v>1</v>
      </c>
      <c r="K45" s="30">
        <f t="shared" si="35"/>
        <v>2.5</v>
      </c>
    </row>
    <row r="46" spans="1:11" x14ac:dyDescent="0.25">
      <c r="A46" s="27" t="str">
        <f t="shared" si="31"/>
        <v>Eq1</v>
      </c>
      <c r="B46" s="32">
        <f t="shared" si="37"/>
        <v>0</v>
      </c>
      <c r="C46" s="32">
        <f t="shared" si="38"/>
        <v>1E-4</v>
      </c>
      <c r="D46" s="32">
        <f t="shared" si="32"/>
        <v>0</v>
      </c>
      <c r="E46" s="30">
        <f t="shared" si="39"/>
        <v>0.04</v>
      </c>
      <c r="F46" s="30">
        <f t="shared" si="36"/>
        <v>1</v>
      </c>
      <c r="G46" s="32">
        <f t="shared" si="40"/>
        <v>0</v>
      </c>
      <c r="H46" s="32">
        <f t="shared" si="41"/>
        <v>0</v>
      </c>
      <c r="I46" s="32">
        <f t="shared" si="33"/>
        <v>0</v>
      </c>
      <c r="J46" s="30">
        <f t="shared" si="34"/>
        <v>1</v>
      </c>
      <c r="K46" s="30">
        <f t="shared" si="35"/>
        <v>2.5</v>
      </c>
    </row>
    <row r="47" spans="1:11" x14ac:dyDescent="0.25">
      <c r="A47" s="27" t="str">
        <f t="shared" si="31"/>
        <v>Eq1</v>
      </c>
      <c r="B47" s="32">
        <f t="shared" si="37"/>
        <v>0</v>
      </c>
      <c r="C47" s="32">
        <f t="shared" si="38"/>
        <v>1E-4</v>
      </c>
      <c r="D47" s="32">
        <f t="shared" si="32"/>
        <v>0</v>
      </c>
      <c r="E47" s="30">
        <f t="shared" si="39"/>
        <v>0.04</v>
      </c>
      <c r="F47" s="30">
        <f t="shared" si="36"/>
        <v>1</v>
      </c>
      <c r="G47" s="32">
        <f t="shared" si="40"/>
        <v>0</v>
      </c>
      <c r="H47" s="32">
        <f t="shared" si="41"/>
        <v>0</v>
      </c>
      <c r="I47" s="32">
        <f t="shared" si="33"/>
        <v>0</v>
      </c>
      <c r="J47" s="30">
        <f t="shared" si="34"/>
        <v>1</v>
      </c>
      <c r="K47" s="30">
        <f t="shared" si="35"/>
        <v>2.5</v>
      </c>
    </row>
    <row r="48" spans="1:11" x14ac:dyDescent="0.25">
      <c r="A48" s="27" t="str">
        <f t="shared" si="31"/>
        <v>Eq1</v>
      </c>
      <c r="B48" s="32">
        <f t="shared" si="37"/>
        <v>0</v>
      </c>
      <c r="C48" s="32">
        <f t="shared" si="38"/>
        <v>1E-4</v>
      </c>
      <c r="D48" s="32">
        <f t="shared" si="32"/>
        <v>0</v>
      </c>
      <c r="E48" s="30">
        <f t="shared" si="39"/>
        <v>0.04</v>
      </c>
      <c r="F48" s="30">
        <f t="shared" si="36"/>
        <v>1</v>
      </c>
      <c r="G48" s="32">
        <f t="shared" si="40"/>
        <v>0</v>
      </c>
      <c r="H48" s="32">
        <f t="shared" si="41"/>
        <v>0</v>
      </c>
      <c r="I48" s="32">
        <f t="shared" si="33"/>
        <v>0</v>
      </c>
      <c r="J48" s="30">
        <f t="shared" si="34"/>
        <v>1</v>
      </c>
      <c r="K48" s="30">
        <f t="shared" si="35"/>
        <v>2.5</v>
      </c>
    </row>
    <row r="49" spans="1:11" x14ac:dyDescent="0.25">
      <c r="A49" s="27" t="str">
        <f t="shared" si="31"/>
        <v>Eq1</v>
      </c>
      <c r="B49" s="32">
        <f t="shared" si="37"/>
        <v>0</v>
      </c>
      <c r="C49" s="32">
        <f t="shared" si="38"/>
        <v>1E-4</v>
      </c>
      <c r="D49" s="32">
        <f t="shared" si="32"/>
        <v>0</v>
      </c>
      <c r="E49" s="30">
        <f t="shared" si="39"/>
        <v>0.04</v>
      </c>
      <c r="F49" s="30">
        <f t="shared" si="36"/>
        <v>1</v>
      </c>
      <c r="G49" s="32">
        <f t="shared" si="40"/>
        <v>0</v>
      </c>
      <c r="H49" s="32">
        <f t="shared" si="41"/>
        <v>0</v>
      </c>
      <c r="I49" s="32">
        <f t="shared" si="33"/>
        <v>0</v>
      </c>
      <c r="J49" s="30">
        <f t="shared" si="34"/>
        <v>1</v>
      </c>
      <c r="K49" s="30">
        <f t="shared" si="35"/>
        <v>2.5</v>
      </c>
    </row>
    <row r="50" spans="1:11" x14ac:dyDescent="0.25">
      <c r="A50" s="27" t="str">
        <f t="shared" si="31"/>
        <v>Eq1</v>
      </c>
      <c r="B50" s="32">
        <f t="shared" si="37"/>
        <v>0</v>
      </c>
      <c r="C50" s="32">
        <f t="shared" si="38"/>
        <v>1E-4</v>
      </c>
      <c r="D50" s="32">
        <f t="shared" si="32"/>
        <v>0</v>
      </c>
      <c r="E50" s="30">
        <f t="shared" si="39"/>
        <v>0.04</v>
      </c>
      <c r="F50" s="30">
        <f t="shared" si="36"/>
        <v>1</v>
      </c>
      <c r="G50" s="32">
        <f t="shared" si="40"/>
        <v>0</v>
      </c>
      <c r="H50" s="32">
        <f t="shared" si="41"/>
        <v>0</v>
      </c>
      <c r="I50" s="32">
        <f t="shared" si="33"/>
        <v>0</v>
      </c>
      <c r="J50" s="30">
        <f t="shared" si="34"/>
        <v>1</v>
      </c>
      <c r="K50" s="30">
        <f t="shared" si="35"/>
        <v>2.5</v>
      </c>
    </row>
    <row r="51" spans="1:11" x14ac:dyDescent="0.25">
      <c r="A51" s="27" t="str">
        <f t="shared" si="31"/>
        <v>Eq1</v>
      </c>
      <c r="B51" s="32">
        <f t="shared" si="37"/>
        <v>0</v>
      </c>
      <c r="C51" s="32">
        <f t="shared" si="38"/>
        <v>1E-4</v>
      </c>
      <c r="D51" s="32">
        <f t="shared" si="32"/>
        <v>0</v>
      </c>
      <c r="E51" s="30">
        <f t="shared" si="39"/>
        <v>0.04</v>
      </c>
      <c r="F51" s="30">
        <f t="shared" si="36"/>
        <v>1</v>
      </c>
      <c r="G51" s="32">
        <f t="shared" si="40"/>
        <v>0</v>
      </c>
      <c r="H51" s="32">
        <f t="shared" si="41"/>
        <v>0</v>
      </c>
      <c r="I51" s="32">
        <f t="shared" si="33"/>
        <v>0</v>
      </c>
      <c r="J51" s="30">
        <f t="shared" si="34"/>
        <v>1</v>
      </c>
      <c r="K51" s="30">
        <f t="shared" si="35"/>
        <v>2.5</v>
      </c>
    </row>
    <row r="52" spans="1:11" x14ac:dyDescent="0.25">
      <c r="A52" s="27" t="str">
        <f t="shared" si="31"/>
        <v>Eq1</v>
      </c>
      <c r="B52" s="32">
        <f t="shared" si="37"/>
        <v>0</v>
      </c>
      <c r="C52" s="32">
        <f t="shared" si="38"/>
        <v>1E-4</v>
      </c>
      <c r="D52" s="32">
        <f t="shared" si="32"/>
        <v>0</v>
      </c>
      <c r="E52" s="30">
        <f t="shared" si="39"/>
        <v>0.04</v>
      </c>
      <c r="F52" s="30">
        <f t="shared" si="36"/>
        <v>1</v>
      </c>
      <c r="G52" s="32">
        <f t="shared" si="40"/>
        <v>0</v>
      </c>
      <c r="H52" s="32">
        <f t="shared" si="41"/>
        <v>0</v>
      </c>
      <c r="I52" s="32">
        <f t="shared" si="33"/>
        <v>0</v>
      </c>
      <c r="J52" s="30">
        <f t="shared" si="34"/>
        <v>1</v>
      </c>
      <c r="K52" s="30">
        <f t="shared" si="35"/>
        <v>2.5</v>
      </c>
    </row>
    <row r="53" spans="1:11" x14ac:dyDescent="0.25">
      <c r="A53" s="27"/>
      <c r="B53" s="32"/>
      <c r="C53" s="32"/>
      <c r="D53" s="32"/>
      <c r="E53" s="30"/>
      <c r="F53" s="32"/>
      <c r="G53" s="32"/>
      <c r="H53" s="32"/>
      <c r="I53" s="32"/>
      <c r="J53" s="32"/>
      <c r="K53" s="32"/>
    </row>
    <row r="54" spans="1:11" x14ac:dyDescent="0.25">
      <c r="A54" s="32" t="s">
        <v>102</v>
      </c>
      <c r="B54" s="38" t="s">
        <v>103</v>
      </c>
      <c r="C54" s="58" t="s">
        <v>80</v>
      </c>
      <c r="D54" s="59" t="s">
        <v>81</v>
      </c>
      <c r="E54" s="59" t="s">
        <v>82</v>
      </c>
      <c r="F54" s="64" t="s">
        <v>23</v>
      </c>
      <c r="G54" s="65" t="s">
        <v>83</v>
      </c>
      <c r="H54" s="65" t="s">
        <v>84</v>
      </c>
      <c r="I54" s="70"/>
      <c r="J54" s="71" t="s">
        <v>85</v>
      </c>
      <c r="K54" s="71" t="s">
        <v>86</v>
      </c>
    </row>
    <row r="55" spans="1:11" x14ac:dyDescent="0.25">
      <c r="A55" s="32"/>
      <c r="B55" s="32"/>
      <c r="C55" s="60"/>
      <c r="D55" s="59" t="s">
        <v>26</v>
      </c>
      <c r="E55" s="59" t="s">
        <v>26</v>
      </c>
      <c r="F55" s="66"/>
      <c r="G55" s="67" t="s">
        <v>26</v>
      </c>
      <c r="H55" s="67" t="s">
        <v>26</v>
      </c>
      <c r="I55" s="70"/>
      <c r="J55" s="71" t="s">
        <v>26</v>
      </c>
      <c r="K55" s="71" t="s">
        <v>26</v>
      </c>
    </row>
    <row r="56" spans="1:11" x14ac:dyDescent="0.25">
      <c r="A56" s="32">
        <v>5</v>
      </c>
      <c r="B56" s="32">
        <f>+A56*I4</f>
        <v>12.5</v>
      </c>
      <c r="C56" s="61" t="str">
        <f>+$A$4</f>
        <v>Eq1</v>
      </c>
      <c r="D56" s="62">
        <f t="shared" ref="D56:D65" si="42">J17+J43</f>
        <v>22.3</v>
      </c>
      <c r="E56" s="63">
        <f t="shared" ref="E56:E65" si="43">+D56*I4</f>
        <v>55.75</v>
      </c>
      <c r="F56" s="68" t="s">
        <v>88</v>
      </c>
      <c r="G56" s="69">
        <v>15</v>
      </c>
      <c r="H56" s="65">
        <f t="shared" ref="H56:H65" si="44">+G56*I4</f>
        <v>37.5</v>
      </c>
      <c r="I56" s="72" t="s">
        <v>104</v>
      </c>
      <c r="J56" s="73">
        <f t="shared" ref="J56:K65" si="45">+G56+D56</f>
        <v>37.299999999999997</v>
      </c>
      <c r="K56" s="73">
        <f t="shared" si="45"/>
        <v>93.25</v>
      </c>
    </row>
    <row r="57" spans="1:11" x14ac:dyDescent="0.25">
      <c r="A57" s="27">
        <v>10</v>
      </c>
      <c r="B57" s="32">
        <f t="shared" ref="B57:B65" si="46">+A57*I5</f>
        <v>25</v>
      </c>
      <c r="C57" s="61" t="str">
        <f t="shared" ref="C57:C65" si="47">+$A$4</f>
        <v>Eq1</v>
      </c>
      <c r="D57" s="62">
        <f t="shared" si="42"/>
        <v>11.65</v>
      </c>
      <c r="E57" s="63">
        <f t="shared" si="43"/>
        <v>29.125</v>
      </c>
      <c r="F57" s="68" t="str">
        <f>+$F$56</f>
        <v>Tr</v>
      </c>
      <c r="G57" s="69">
        <f>+$G$56</f>
        <v>15</v>
      </c>
      <c r="H57" s="65">
        <f t="shared" si="44"/>
        <v>37.5</v>
      </c>
      <c r="I57" s="72" t="s">
        <v>104</v>
      </c>
      <c r="J57" s="73">
        <f t="shared" si="45"/>
        <v>26.65</v>
      </c>
      <c r="K57" s="73">
        <f t="shared" si="45"/>
        <v>66.625</v>
      </c>
    </row>
    <row r="58" spans="1:11" x14ac:dyDescent="0.25">
      <c r="A58" s="27">
        <v>15</v>
      </c>
      <c r="B58" s="32">
        <f t="shared" si="46"/>
        <v>37.5</v>
      </c>
      <c r="C58" s="61" t="str">
        <f t="shared" si="47"/>
        <v>Eq1</v>
      </c>
      <c r="D58" s="62">
        <f t="shared" si="42"/>
        <v>8.1</v>
      </c>
      <c r="E58" s="63">
        <f t="shared" si="43"/>
        <v>20.25</v>
      </c>
      <c r="F58" s="68" t="str">
        <f t="shared" ref="F58:F65" si="48">+$F$56</f>
        <v>Tr</v>
      </c>
      <c r="G58" s="69">
        <f t="shared" ref="G58:G65" si="49">+$G$56</f>
        <v>15</v>
      </c>
      <c r="H58" s="65">
        <f t="shared" si="44"/>
        <v>37.5</v>
      </c>
      <c r="I58" s="72" t="s">
        <v>104</v>
      </c>
      <c r="J58" s="73">
        <f t="shared" si="45"/>
        <v>23.1</v>
      </c>
      <c r="K58" s="73">
        <f t="shared" si="45"/>
        <v>57.75</v>
      </c>
    </row>
    <row r="59" spans="1:11" x14ac:dyDescent="0.25">
      <c r="A59" s="34">
        <v>20</v>
      </c>
      <c r="B59" s="32">
        <f t="shared" si="46"/>
        <v>50</v>
      </c>
      <c r="C59" s="61" t="str">
        <f t="shared" si="47"/>
        <v>Eq1</v>
      </c>
      <c r="D59" s="62">
        <f t="shared" si="42"/>
        <v>6.3250000000000002</v>
      </c>
      <c r="E59" s="63">
        <f t="shared" si="43"/>
        <v>15.8125</v>
      </c>
      <c r="F59" s="68" t="str">
        <f t="shared" si="48"/>
        <v>Tr</v>
      </c>
      <c r="G59" s="69">
        <f t="shared" si="49"/>
        <v>15</v>
      </c>
      <c r="H59" s="65">
        <f t="shared" si="44"/>
        <v>37.5</v>
      </c>
      <c r="I59" s="72" t="s">
        <v>104</v>
      </c>
      <c r="J59" s="73">
        <f t="shared" si="45"/>
        <v>21.324999999999999</v>
      </c>
      <c r="K59" s="73">
        <f t="shared" si="45"/>
        <v>53.3125</v>
      </c>
    </row>
    <row r="60" spans="1:11" x14ac:dyDescent="0.25">
      <c r="A60" s="34">
        <v>25</v>
      </c>
      <c r="B60" s="32">
        <f t="shared" si="46"/>
        <v>62.5</v>
      </c>
      <c r="C60" s="61" t="str">
        <f t="shared" si="47"/>
        <v>Eq1</v>
      </c>
      <c r="D60" s="62">
        <f t="shared" si="42"/>
        <v>5.26</v>
      </c>
      <c r="E60" s="63">
        <f t="shared" si="43"/>
        <v>13.149999999999999</v>
      </c>
      <c r="F60" s="68" t="str">
        <f t="shared" si="48"/>
        <v>Tr</v>
      </c>
      <c r="G60" s="69">
        <f t="shared" si="49"/>
        <v>15</v>
      </c>
      <c r="H60" s="65">
        <f t="shared" si="44"/>
        <v>37.5</v>
      </c>
      <c r="I60" s="72" t="s">
        <v>104</v>
      </c>
      <c r="J60" s="73">
        <f t="shared" si="45"/>
        <v>20.259999999999998</v>
      </c>
      <c r="K60" s="73">
        <f t="shared" si="45"/>
        <v>50.65</v>
      </c>
    </row>
    <row r="61" spans="1:11" x14ac:dyDescent="0.25">
      <c r="A61" s="34">
        <v>30</v>
      </c>
      <c r="B61" s="32">
        <f t="shared" si="46"/>
        <v>75</v>
      </c>
      <c r="C61" s="61" t="str">
        <f t="shared" si="47"/>
        <v>Eq1</v>
      </c>
      <c r="D61" s="62">
        <f t="shared" si="42"/>
        <v>4.55</v>
      </c>
      <c r="E61" s="63">
        <f t="shared" si="43"/>
        <v>11.375</v>
      </c>
      <c r="F61" s="68" t="str">
        <f t="shared" si="48"/>
        <v>Tr</v>
      </c>
      <c r="G61" s="69">
        <f t="shared" si="49"/>
        <v>15</v>
      </c>
      <c r="H61" s="65">
        <f t="shared" si="44"/>
        <v>37.5</v>
      </c>
      <c r="I61" s="72" t="s">
        <v>104</v>
      </c>
      <c r="J61" s="73">
        <f t="shared" si="45"/>
        <v>19.55</v>
      </c>
      <c r="K61" s="73">
        <f t="shared" si="45"/>
        <v>48.875</v>
      </c>
    </row>
    <row r="62" spans="1:11" x14ac:dyDescent="0.25">
      <c r="A62" s="34">
        <v>35</v>
      </c>
      <c r="B62" s="32">
        <f t="shared" si="46"/>
        <v>87.5</v>
      </c>
      <c r="C62" s="61" t="str">
        <f t="shared" si="47"/>
        <v>Eq1</v>
      </c>
      <c r="D62" s="62">
        <f t="shared" si="42"/>
        <v>4.0428571428571427</v>
      </c>
      <c r="E62" s="63">
        <f t="shared" si="43"/>
        <v>10.107142857142858</v>
      </c>
      <c r="F62" s="68" t="str">
        <f t="shared" si="48"/>
        <v>Tr</v>
      </c>
      <c r="G62" s="69">
        <f t="shared" si="49"/>
        <v>15</v>
      </c>
      <c r="H62" s="65">
        <f t="shared" si="44"/>
        <v>37.5</v>
      </c>
      <c r="I62" s="72" t="s">
        <v>104</v>
      </c>
      <c r="J62" s="73">
        <f t="shared" si="45"/>
        <v>19.042857142857144</v>
      </c>
      <c r="K62" s="73">
        <f t="shared" si="45"/>
        <v>47.607142857142861</v>
      </c>
    </row>
    <row r="63" spans="1:11" x14ac:dyDescent="0.25">
      <c r="A63" s="34">
        <v>40</v>
      </c>
      <c r="B63" s="32">
        <f t="shared" si="46"/>
        <v>100</v>
      </c>
      <c r="C63" s="61" t="str">
        <f t="shared" si="47"/>
        <v>Eq1</v>
      </c>
      <c r="D63" s="62">
        <f t="shared" si="42"/>
        <v>3.6625000000000001</v>
      </c>
      <c r="E63" s="63">
        <f t="shared" si="43"/>
        <v>9.15625</v>
      </c>
      <c r="F63" s="68" t="str">
        <f t="shared" si="48"/>
        <v>Tr</v>
      </c>
      <c r="G63" s="69">
        <f t="shared" si="49"/>
        <v>15</v>
      </c>
      <c r="H63" s="65">
        <f t="shared" si="44"/>
        <v>37.5</v>
      </c>
      <c r="I63" s="72" t="s">
        <v>104</v>
      </c>
      <c r="J63" s="73">
        <f t="shared" si="45"/>
        <v>18.662500000000001</v>
      </c>
      <c r="K63" s="73">
        <f t="shared" si="45"/>
        <v>46.65625</v>
      </c>
    </row>
    <row r="64" spans="1:11" x14ac:dyDescent="0.25">
      <c r="A64" s="34">
        <v>45</v>
      </c>
      <c r="B64" s="32">
        <f t="shared" si="46"/>
        <v>112.5</v>
      </c>
      <c r="C64" s="61" t="str">
        <f t="shared" si="47"/>
        <v>Eq1</v>
      </c>
      <c r="D64" s="62">
        <f t="shared" si="42"/>
        <v>3.3666666666666667</v>
      </c>
      <c r="E64" s="63">
        <f t="shared" si="43"/>
        <v>8.4166666666666661</v>
      </c>
      <c r="F64" s="68" t="str">
        <f t="shared" si="48"/>
        <v>Tr</v>
      </c>
      <c r="G64" s="69">
        <f t="shared" si="49"/>
        <v>15</v>
      </c>
      <c r="H64" s="65">
        <f t="shared" si="44"/>
        <v>37.5</v>
      </c>
      <c r="I64" s="72" t="s">
        <v>104</v>
      </c>
      <c r="J64" s="73">
        <f t="shared" si="45"/>
        <v>18.366666666666667</v>
      </c>
      <c r="K64" s="73">
        <f t="shared" si="45"/>
        <v>45.916666666666664</v>
      </c>
    </row>
    <row r="65" spans="1:11" x14ac:dyDescent="0.25">
      <c r="A65" s="34">
        <v>50</v>
      </c>
      <c r="B65" s="32">
        <f t="shared" si="46"/>
        <v>125</v>
      </c>
      <c r="C65" s="61" t="str">
        <f t="shared" si="47"/>
        <v>Eq1</v>
      </c>
      <c r="D65" s="62">
        <f t="shared" si="42"/>
        <v>3.13</v>
      </c>
      <c r="E65" s="63">
        <f t="shared" si="43"/>
        <v>7.8249999999999993</v>
      </c>
      <c r="F65" s="68" t="str">
        <f t="shared" si="48"/>
        <v>Tr</v>
      </c>
      <c r="G65" s="69">
        <f t="shared" si="49"/>
        <v>15</v>
      </c>
      <c r="H65" s="65">
        <f t="shared" si="44"/>
        <v>37.5</v>
      </c>
      <c r="I65" s="72" t="s">
        <v>104</v>
      </c>
      <c r="J65" s="73">
        <f t="shared" si="45"/>
        <v>18.13</v>
      </c>
      <c r="K65" s="73">
        <f t="shared" si="45"/>
        <v>45.325000000000003</v>
      </c>
    </row>
    <row r="66" spans="1:11" x14ac:dyDescent="0.25">
      <c r="A66" s="35"/>
      <c r="D66" s="35"/>
      <c r="E66" s="35"/>
      <c r="F66" s="35"/>
      <c r="G66" s="35"/>
      <c r="H66" s="35"/>
      <c r="I66" s="35"/>
      <c r="J66" s="35"/>
      <c r="K66" s="35"/>
    </row>
    <row r="67" spans="1:11" x14ac:dyDescent="0.25">
      <c r="A67" s="35"/>
      <c r="D67" s="35"/>
      <c r="E67" s="35"/>
      <c r="F67" s="35"/>
      <c r="G67" s="35"/>
      <c r="H67" s="35"/>
      <c r="I67" s="35"/>
      <c r="J67" s="35"/>
      <c r="K67" s="35"/>
    </row>
    <row r="68" spans="1:11" x14ac:dyDescent="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1:1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</row>
    <row r="70" spans="1:11" x14ac:dyDescent="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</row>
    <row r="71" spans="1:11" x14ac:dyDescent="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</row>
    <row r="72" spans="1:11" x14ac:dyDescent="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</row>
    <row r="73" spans="1:11" x14ac:dyDescent="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</row>
    <row r="74" spans="1:11" x14ac:dyDescent="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</row>
    <row r="75" spans="1:11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</row>
    <row r="76" spans="1:11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</row>
    <row r="77" spans="1:11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</row>
    <row r="78" spans="1:11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</row>
    <row r="79" spans="1:11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</row>
    <row r="80" spans="1:11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</row>
    <row r="81" spans="1:11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</row>
    <row r="82" spans="1:11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</row>
    <row r="83" spans="1:11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</row>
    <row r="84" spans="1:11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</row>
    <row r="85" spans="1:11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</row>
    <row r="86" spans="1:11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</row>
    <row r="87" spans="1:11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</row>
    <row r="88" spans="1:11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</row>
    <row r="89" spans="1:11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</row>
    <row r="90" spans="1:11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</row>
    <row r="91" spans="1:11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</row>
    <row r="92" spans="1:11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</row>
    <row r="93" spans="1:11" x14ac:dyDescent="0.25">
      <c r="A93" s="55" t="s">
        <v>172</v>
      </c>
      <c r="B93" s="50"/>
      <c r="C93" s="50"/>
      <c r="D93" s="50"/>
      <c r="E93" s="50"/>
      <c r="F93" s="50"/>
      <c r="G93" s="35"/>
      <c r="H93" s="35"/>
      <c r="I93" s="35"/>
      <c r="J93" s="35"/>
      <c r="K93" s="35"/>
    </row>
  </sheetData>
  <mergeCells count="2">
    <mergeCell ref="B1:K1"/>
    <mergeCell ref="A93:F93"/>
  </mergeCells>
  <hyperlinks>
    <hyperlink ref="A93" r:id="rId1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Siglas</vt:lpstr>
      <vt:lpstr>Trator</vt:lpstr>
      <vt:lpstr>Equip</vt:lpstr>
      <vt:lpstr>Tra+Alf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UTAD</dc:creator>
  <cp:lastModifiedBy>Fernando Santos</cp:lastModifiedBy>
  <cp:lastPrinted>2021-03-11T15:40:13Z</cp:lastPrinted>
  <dcterms:created xsi:type="dcterms:W3CDTF">2003-05-20T13:50:28Z</dcterms:created>
  <dcterms:modified xsi:type="dcterms:W3CDTF">2025-03-06T15:01:43Z</dcterms:modified>
</cp:coreProperties>
</file>