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ulasDocs\AgrPrecisao\0APE_VN_UTAD\VN_Excel\"/>
    </mc:Choice>
  </mc:AlternateContent>
  <bookViews>
    <workbookView xWindow="-5292" yWindow="156" windowWidth="15600" windowHeight="11760" tabRatio="818" activeTab="15"/>
  </bookViews>
  <sheets>
    <sheet name="Indice" sheetId="11" r:id="rId1"/>
    <sheet name="Pt_Ext" sheetId="18" r:id="rId2"/>
    <sheet name="Pt_Int" sheetId="44" r:id="rId3"/>
    <sheet name="PtExtInt" sheetId="51" r:id="rId4"/>
    <sheet name="Pt_Lim" sheetId="45" r:id="rId5"/>
    <sheet name="Pt_Ex_In_Lim" sheetId="48" r:id="rId6"/>
    <sheet name="Dd_Alunos" sheetId="46" r:id="rId7"/>
    <sheet name="Correlacoes" sheetId="55" r:id="rId8"/>
    <sheet name="DdRefer" sheetId="52" r:id="rId9"/>
    <sheet name="DdCorr" sheetId="53" r:id="rId10"/>
    <sheet name="DdSSD" sheetId="54" r:id="rId11"/>
    <sheet name="DdVRT" sheetId="57" r:id="rId12"/>
    <sheet name="Dd_PerArea" sheetId="50" r:id="rId13"/>
    <sheet name="PtLimGr01" sheetId="16" r:id="rId14"/>
    <sheet name="Graf_Lim" sheetId="20" r:id="rId15"/>
    <sheet name="DdSolo" sheetId="25" r:id="rId16"/>
    <sheet name="DdPlantas" sheetId="32" r:id="rId17"/>
    <sheet name="Dados_Tt" sheetId="17" r:id="rId18"/>
    <sheet name="DdMedias" sheetId="2" r:id="rId19"/>
  </sheets>
  <externalReferences>
    <externalReference r:id="rId20"/>
  </externalReferences>
  <calcPr calcId="162913" iterate="1" iterateDelta="0.01" calcOnSave="0"/>
</workbook>
</file>

<file path=xl/calcChain.xml><?xml version="1.0" encoding="utf-8"?>
<calcChain xmlns="http://schemas.openxmlformats.org/spreadsheetml/2006/main">
  <c r="Z13" i="54" l="1"/>
  <c r="Z12" i="54"/>
  <c r="Z11" i="54"/>
  <c r="Z10" i="54"/>
  <c r="Z9" i="54"/>
  <c r="Z8" i="54"/>
  <c r="Z7" i="54"/>
  <c r="Z6" i="54"/>
  <c r="Z5" i="54"/>
  <c r="Z4" i="54"/>
  <c r="Z3" i="54"/>
  <c r="Z2" i="54"/>
  <c r="X13" i="54"/>
  <c r="X12" i="54"/>
  <c r="X11" i="54"/>
  <c r="X10" i="54"/>
  <c r="X9" i="54"/>
  <c r="X8" i="54"/>
  <c r="X7" i="54"/>
  <c r="X6" i="54"/>
  <c r="X5" i="54"/>
  <c r="X4" i="54"/>
  <c r="X3" i="54"/>
  <c r="X2" i="54"/>
  <c r="V13" i="54"/>
  <c r="V12" i="54"/>
  <c r="V11" i="54"/>
  <c r="V10" i="54"/>
  <c r="V9" i="54"/>
  <c r="V8" i="54"/>
  <c r="V7" i="54"/>
  <c r="V6" i="54"/>
  <c r="V5" i="54"/>
  <c r="V4" i="54"/>
  <c r="V3" i="54"/>
  <c r="V2" i="54"/>
  <c r="T13" i="54"/>
  <c r="T12" i="54"/>
  <c r="T11" i="54"/>
  <c r="T10" i="54"/>
  <c r="T9" i="54"/>
  <c r="T8" i="54"/>
  <c r="T7" i="54"/>
  <c r="T6" i="54"/>
  <c r="T5" i="54"/>
  <c r="T4" i="54"/>
  <c r="T3" i="54"/>
  <c r="T2" i="54"/>
  <c r="R13" i="54"/>
  <c r="R12" i="54"/>
  <c r="R11" i="54"/>
  <c r="R10" i="54"/>
  <c r="R9" i="54"/>
  <c r="R8" i="54"/>
  <c r="R7" i="54"/>
  <c r="R6" i="54"/>
  <c r="R5" i="54"/>
  <c r="R4" i="54"/>
  <c r="R3" i="54"/>
  <c r="R2" i="54"/>
  <c r="P13" i="54"/>
  <c r="P12" i="54"/>
  <c r="P11" i="54"/>
  <c r="P10" i="54"/>
  <c r="P9" i="54"/>
  <c r="P8" i="54"/>
  <c r="P7" i="54"/>
  <c r="P6" i="54"/>
  <c r="P5" i="54"/>
  <c r="P4" i="54"/>
  <c r="P3" i="54"/>
  <c r="P2" i="54"/>
  <c r="Y19" i="54" l="1"/>
  <c r="Y13" i="54" s="1"/>
  <c r="Y2" i="54" l="1"/>
  <c r="Y3" i="54"/>
  <c r="Y4" i="54"/>
  <c r="Y5" i="54"/>
  <c r="Y6" i="54"/>
  <c r="Y7" i="54"/>
  <c r="Y8" i="54"/>
  <c r="Y9" i="54"/>
  <c r="Y10" i="54"/>
  <c r="Y11" i="54"/>
  <c r="Y12" i="54"/>
  <c r="O19" i="54"/>
  <c r="O7" i="54" l="1"/>
  <c r="O6" i="54"/>
  <c r="O5" i="54"/>
  <c r="O4" i="54"/>
  <c r="O3" i="54"/>
  <c r="O2" i="54"/>
  <c r="O13" i="54"/>
  <c r="O12" i="54"/>
  <c r="O11" i="54"/>
  <c r="O10" i="54"/>
  <c r="O9" i="54"/>
  <c r="O8" i="54"/>
  <c r="O20" i="54" l="1"/>
  <c r="Q20" i="54"/>
  <c r="S20" i="54"/>
  <c r="U20" i="54"/>
  <c r="W20" i="54"/>
  <c r="W19" i="54"/>
  <c r="U19" i="54"/>
  <c r="S19" i="54"/>
  <c r="Q19" i="54"/>
  <c r="I25" i="52"/>
  <c r="I24" i="52"/>
  <c r="I23" i="52"/>
  <c r="I22" i="52"/>
  <c r="I21" i="52"/>
  <c r="I20" i="52"/>
  <c r="I19" i="52"/>
  <c r="I18" i="52"/>
  <c r="I17" i="52"/>
  <c r="I16" i="52"/>
  <c r="I14" i="52"/>
  <c r="I13" i="52"/>
  <c r="I12" i="52"/>
  <c r="I11" i="52"/>
  <c r="I10" i="52"/>
  <c r="I9" i="52"/>
  <c r="I8" i="52"/>
  <c r="I7" i="52"/>
  <c r="I6" i="52"/>
  <c r="I4" i="52"/>
  <c r="D28" i="52"/>
  <c r="D27" i="52"/>
  <c r="D26" i="52"/>
  <c r="D25" i="52"/>
  <c r="D24" i="52"/>
  <c r="D23" i="52"/>
  <c r="D22" i="52"/>
  <c r="D21" i="52"/>
  <c r="D20" i="52"/>
  <c r="D17" i="52"/>
  <c r="D16" i="52"/>
  <c r="D15" i="52"/>
  <c r="D14" i="52"/>
  <c r="D13" i="52"/>
  <c r="D12" i="52"/>
  <c r="D11" i="52"/>
  <c r="D10" i="52"/>
  <c r="D9" i="52"/>
  <c r="D8" i="52"/>
  <c r="D7" i="52"/>
  <c r="D6" i="52"/>
  <c r="D5" i="52"/>
  <c r="D4" i="52"/>
  <c r="AA11" i="54" l="1"/>
  <c r="E11" i="57" s="1"/>
  <c r="E16" i="57" s="1"/>
  <c r="S7" i="54"/>
  <c r="S6" i="54"/>
  <c r="S5" i="54"/>
  <c r="S4" i="54"/>
  <c r="AC4" i="54" s="1"/>
  <c r="G4" i="57" s="1"/>
  <c r="S3" i="54"/>
  <c r="AC3" i="54" s="1"/>
  <c r="G3" i="57" s="1"/>
  <c r="S2" i="54"/>
  <c r="AC2" i="54" s="1"/>
  <c r="G2" i="57" s="1"/>
  <c r="G15" i="57" s="1"/>
  <c r="S13" i="54"/>
  <c r="S12" i="54"/>
  <c r="S11" i="54"/>
  <c r="S10" i="54"/>
  <c r="S9" i="54"/>
  <c r="S8" i="54"/>
  <c r="Q7" i="54"/>
  <c r="Q6" i="54"/>
  <c r="Q5" i="54"/>
  <c r="Q4" i="54"/>
  <c r="Q3" i="54"/>
  <c r="Q2" i="54"/>
  <c r="AB2" i="54" s="1"/>
  <c r="F2" i="57" s="1"/>
  <c r="F15" i="57" s="1"/>
  <c r="Q13" i="54"/>
  <c r="Q12" i="54"/>
  <c r="Q11" i="54"/>
  <c r="Q10" i="54"/>
  <c r="Q9" i="54"/>
  <c r="Q8" i="54"/>
  <c r="U7" i="54"/>
  <c r="AD7" i="54" s="1"/>
  <c r="H7" i="57" s="1"/>
  <c r="H14" i="57" s="1"/>
  <c r="U6" i="54"/>
  <c r="AD6" i="54" s="1"/>
  <c r="H6" i="57" s="1"/>
  <c r="U5" i="54"/>
  <c r="AD5" i="54" s="1"/>
  <c r="H5" i="57" s="1"/>
  <c r="U4" i="54"/>
  <c r="AD4" i="54" s="1"/>
  <c r="H4" i="57" s="1"/>
  <c r="U3" i="54"/>
  <c r="AD3" i="54" s="1"/>
  <c r="H3" i="57" s="1"/>
  <c r="U2" i="54"/>
  <c r="AD2" i="54" s="1"/>
  <c r="H2" i="57" s="1"/>
  <c r="H15" i="57" s="1"/>
  <c r="U13" i="54"/>
  <c r="AD13" i="54" s="1"/>
  <c r="H13" i="57" s="1"/>
  <c r="U12" i="54"/>
  <c r="AD12" i="54" s="1"/>
  <c r="H12" i="57" s="1"/>
  <c r="U11" i="54"/>
  <c r="AD11" i="54" s="1"/>
  <c r="H11" i="57" s="1"/>
  <c r="H16" i="57" s="1"/>
  <c r="U10" i="54"/>
  <c r="AD10" i="54" s="1"/>
  <c r="H10" i="57" s="1"/>
  <c r="H17" i="57" s="1"/>
  <c r="U9" i="54"/>
  <c r="AD9" i="54" s="1"/>
  <c r="H9" i="57" s="1"/>
  <c r="U8" i="54"/>
  <c r="AD8" i="54" s="1"/>
  <c r="H8" i="57" s="1"/>
  <c r="W7" i="54"/>
  <c r="W6" i="54"/>
  <c r="W5" i="54"/>
  <c r="W4" i="54"/>
  <c r="W3" i="54"/>
  <c r="W2" i="54"/>
  <c r="W13" i="54"/>
  <c r="W12" i="54"/>
  <c r="W11" i="54"/>
  <c r="W10" i="54"/>
  <c r="W9" i="54"/>
  <c r="W8" i="54"/>
  <c r="AA8" i="54"/>
  <c r="E8" i="57" s="1"/>
  <c r="AA13" i="54"/>
  <c r="E13" i="57" s="1"/>
  <c r="AA2" i="54"/>
  <c r="E2" i="57" s="1"/>
  <c r="E15" i="57" s="1"/>
  <c r="AA3" i="54"/>
  <c r="E3" i="57" s="1"/>
  <c r="AA4" i="54"/>
  <c r="E4" i="57" s="1"/>
  <c r="AA6" i="54"/>
  <c r="E6" i="57" s="1"/>
  <c r="AA7" i="54"/>
  <c r="E7" i="57" s="1"/>
  <c r="E14" i="57" s="1"/>
  <c r="AA9" i="54"/>
  <c r="E9" i="57" s="1"/>
  <c r="AA12" i="54"/>
  <c r="E12" i="57" s="1"/>
  <c r="AA5" i="54"/>
  <c r="E5" i="57" s="1"/>
  <c r="AA10" i="54"/>
  <c r="E10" i="57" s="1"/>
  <c r="E17" i="57" s="1"/>
  <c r="AB5" i="54" l="1"/>
  <c r="F5" i="57" s="1"/>
  <c r="AE7" i="54"/>
  <c r="I7" i="57" s="1"/>
  <c r="I14" i="57" s="1"/>
  <c r="AB6" i="54"/>
  <c r="F6" i="57" s="1"/>
  <c r="AB7" i="54"/>
  <c r="F7" i="57" s="1"/>
  <c r="F14" i="57" s="1"/>
  <c r="AB8" i="54"/>
  <c r="F8" i="57" s="1"/>
  <c r="AE11" i="54"/>
  <c r="I11" i="57" s="1"/>
  <c r="I16" i="57" s="1"/>
  <c r="AB9" i="54"/>
  <c r="F9" i="57" s="1"/>
  <c r="AE12" i="54"/>
  <c r="I12" i="57" s="1"/>
  <c r="AB10" i="54"/>
  <c r="F10" i="57" s="1"/>
  <c r="F17" i="57" s="1"/>
  <c r="AE13" i="54"/>
  <c r="I13" i="57" s="1"/>
  <c r="AB11" i="54"/>
  <c r="F11" i="57" s="1"/>
  <c r="F16" i="57" s="1"/>
  <c r="AE9" i="54"/>
  <c r="I9" i="57" s="1"/>
  <c r="AE2" i="54"/>
  <c r="I2" i="57" s="1"/>
  <c r="I15" i="57" s="1"/>
  <c r="AE3" i="54"/>
  <c r="I3" i="57" s="1"/>
  <c r="AE6" i="54"/>
  <c r="I6" i="57" s="1"/>
  <c r="AE8" i="54"/>
  <c r="I8" i="57" s="1"/>
  <c r="AE10" i="54"/>
  <c r="I10" i="57" s="1"/>
  <c r="I17" i="57" s="1"/>
  <c r="AB12" i="54"/>
  <c r="F12" i="57" s="1"/>
  <c r="AB13" i="54"/>
  <c r="F13" i="57" s="1"/>
  <c r="AE4" i="54"/>
  <c r="I4" i="57" s="1"/>
  <c r="AE5" i="54"/>
  <c r="I5" i="57" s="1"/>
  <c r="AB3" i="54"/>
  <c r="F3" i="57" s="1"/>
  <c r="AB4" i="54"/>
  <c r="F4" i="57" s="1"/>
  <c r="Y20" i="54"/>
  <c r="AC5" i="54"/>
  <c r="G5" i="57" s="1"/>
  <c r="AF7" i="54" l="1"/>
  <c r="J7" i="57" s="1"/>
  <c r="J14" i="57" s="1"/>
  <c r="AF12" i="54"/>
  <c r="J12" i="57" s="1"/>
  <c r="AF13" i="54"/>
  <c r="J13" i="57" s="1"/>
  <c r="AF3" i="54"/>
  <c r="J3" i="57" s="1"/>
  <c r="AF5" i="54"/>
  <c r="J5" i="57" s="1"/>
  <c r="AF10" i="54"/>
  <c r="J10" i="57" s="1"/>
  <c r="J17" i="57" s="1"/>
  <c r="AF2" i="54"/>
  <c r="J2" i="57" s="1"/>
  <c r="J15" i="57" s="1"/>
  <c r="AF4" i="54"/>
  <c r="J4" i="57" s="1"/>
  <c r="AF9" i="54"/>
  <c r="J9" i="57" s="1"/>
  <c r="AF6" i="54"/>
  <c r="J6" i="57" s="1"/>
  <c r="AF8" i="54"/>
  <c r="J8" i="57" s="1"/>
  <c r="AF11" i="54"/>
  <c r="J11" i="57" s="1"/>
  <c r="J16" i="57" s="1"/>
  <c r="AC13" i="54"/>
  <c r="G13" i="57" s="1"/>
  <c r="AC10" i="54"/>
  <c r="G10" i="57" s="1"/>
  <c r="G17" i="57" s="1"/>
  <c r="AC8" i="54"/>
  <c r="G8" i="57" s="1"/>
  <c r="AC9" i="54"/>
  <c r="G9" i="57" s="1"/>
  <c r="AC11" i="54"/>
  <c r="G11" i="57" s="1"/>
  <c r="G16" i="57" s="1"/>
  <c r="AC6" i="54"/>
  <c r="G6" i="57" s="1"/>
  <c r="AC7" i="54"/>
  <c r="G7" i="57" s="1"/>
  <c r="G14" i="57" s="1"/>
  <c r="AC12" i="54"/>
  <c r="G12" i="57" s="1"/>
  <c r="AG16" i="54"/>
  <c r="H31" i="55" l="1"/>
  <c r="G31" i="55"/>
  <c r="F31" i="55"/>
  <c r="E31" i="55"/>
  <c r="D31" i="55"/>
  <c r="C31" i="55"/>
  <c r="B31" i="55"/>
  <c r="Y15" i="55"/>
  <c r="X15" i="55"/>
  <c r="W15" i="55"/>
  <c r="V15" i="55"/>
  <c r="U15" i="55"/>
  <c r="T15" i="55"/>
  <c r="S15" i="55"/>
  <c r="R15" i="55"/>
  <c r="Q15" i="55"/>
  <c r="P15" i="55"/>
  <c r="O15" i="55"/>
  <c r="N15" i="55"/>
  <c r="M15" i="55"/>
  <c r="L15" i="55"/>
  <c r="K15" i="55"/>
  <c r="J15" i="55"/>
  <c r="I15" i="55"/>
  <c r="H15" i="55"/>
  <c r="G15" i="55"/>
  <c r="F15" i="55"/>
  <c r="E15" i="55"/>
  <c r="D15" i="55"/>
  <c r="N15" i="53" l="1"/>
  <c r="M15" i="53"/>
  <c r="L15" i="53"/>
  <c r="K15" i="53"/>
  <c r="J15" i="53"/>
  <c r="I15" i="53"/>
  <c r="H15" i="53"/>
  <c r="G15" i="53"/>
  <c r="E15" i="53"/>
  <c r="F15" i="53"/>
  <c r="D15" i="53"/>
  <c r="N17" i="54"/>
  <c r="M17" i="54"/>
  <c r="L17" i="54"/>
  <c r="K17" i="54"/>
  <c r="J17" i="54"/>
  <c r="I17" i="54"/>
  <c r="H17" i="54"/>
  <c r="G17" i="54"/>
  <c r="F17" i="54"/>
  <c r="E17" i="54"/>
  <c r="N16" i="54"/>
  <c r="M16" i="54"/>
  <c r="L16" i="54"/>
  <c r="K16" i="54"/>
  <c r="J16" i="54"/>
  <c r="I16" i="54"/>
  <c r="H16" i="54"/>
  <c r="G16" i="54"/>
  <c r="F16" i="54"/>
  <c r="E16" i="54"/>
  <c r="N15" i="54"/>
  <c r="M15" i="54"/>
  <c r="L15" i="54"/>
  <c r="K15" i="54"/>
  <c r="J15" i="54"/>
  <c r="I15" i="54"/>
  <c r="H15" i="54"/>
  <c r="G15" i="54"/>
  <c r="F15" i="54"/>
  <c r="E15" i="54"/>
  <c r="D17" i="54"/>
  <c r="D16" i="54"/>
  <c r="D15" i="54"/>
  <c r="AK13" i="54" l="1"/>
  <c r="AK11" i="54" l="1"/>
  <c r="AK6" i="54"/>
  <c r="AK7" i="54"/>
  <c r="AK5" i="54"/>
  <c r="AK3" i="54"/>
  <c r="AK12" i="54"/>
  <c r="AK10" i="54"/>
  <c r="AK9" i="54"/>
  <c r="AK8" i="54"/>
  <c r="AK4" i="54"/>
  <c r="AK2" i="54"/>
  <c r="AJ13" i="54"/>
  <c r="AH12" i="54"/>
  <c r="AI12" i="54"/>
  <c r="AM2" i="54"/>
  <c r="AM8" i="54"/>
  <c r="AM7" i="54"/>
  <c r="AM3" i="54"/>
  <c r="AM12" i="54"/>
  <c r="AM5" i="54"/>
  <c r="AM11" i="54"/>
  <c r="AM6" i="54"/>
  <c r="AM9" i="54"/>
  <c r="AM4" i="54"/>
  <c r="AM10" i="54"/>
  <c r="AM13" i="54"/>
  <c r="AJ2" i="54" l="1"/>
  <c r="AJ6" i="54"/>
  <c r="AJ4" i="54"/>
  <c r="AJ12" i="54"/>
  <c r="AJ11" i="54"/>
  <c r="AJ3" i="54"/>
  <c r="AJ5" i="54"/>
  <c r="AJ7" i="54"/>
  <c r="AJ9" i="54"/>
  <c r="AJ10" i="54"/>
  <c r="AJ8" i="54"/>
  <c r="AH8" i="54"/>
  <c r="AH6" i="54"/>
  <c r="AH2" i="54"/>
  <c r="AH4" i="54"/>
  <c r="AH11" i="54"/>
  <c r="AH13" i="54"/>
  <c r="AH10" i="54"/>
  <c r="AH7" i="54"/>
  <c r="AH9" i="54"/>
  <c r="AH5" i="54"/>
  <c r="AH3" i="54"/>
  <c r="AI2" i="54"/>
  <c r="AI7" i="54"/>
  <c r="AI10" i="54"/>
  <c r="AI8" i="54"/>
  <c r="AI4" i="54"/>
  <c r="AI13" i="54"/>
  <c r="AI3" i="54"/>
  <c r="AI6" i="54"/>
  <c r="AI11" i="54"/>
  <c r="AI9" i="54"/>
  <c r="AI5" i="54"/>
  <c r="AM16" i="54"/>
  <c r="AJ16" i="54" l="1"/>
  <c r="AK16" i="54"/>
  <c r="AH16" i="54"/>
  <c r="AI16" i="54"/>
  <c r="N15" i="50" l="1"/>
  <c r="M15" i="50"/>
  <c r="L15" i="50"/>
  <c r="K15" i="50"/>
  <c r="J15" i="50"/>
  <c r="I15" i="50"/>
  <c r="H15" i="50"/>
  <c r="G15" i="50"/>
  <c r="F15" i="50"/>
  <c r="E15" i="50"/>
  <c r="P13" i="50"/>
  <c r="O13" i="50"/>
  <c r="P12" i="50"/>
  <c r="O12" i="50"/>
  <c r="P11" i="50"/>
  <c r="O11" i="50"/>
  <c r="P10" i="50"/>
  <c r="O10" i="50"/>
  <c r="P9" i="50"/>
  <c r="O9" i="50"/>
  <c r="P8" i="50"/>
  <c r="O8" i="50"/>
  <c r="P7" i="50"/>
  <c r="O7" i="50"/>
  <c r="P6" i="50"/>
  <c r="O6" i="50"/>
  <c r="P5" i="50"/>
  <c r="O5" i="50"/>
  <c r="P4" i="50"/>
  <c r="O4" i="50"/>
  <c r="P3" i="50"/>
  <c r="O3" i="50"/>
  <c r="P2" i="50"/>
  <c r="O2" i="50"/>
  <c r="P15" i="50" l="1"/>
  <c r="O15" i="50"/>
  <c r="J17" i="25" l="1"/>
  <c r="I17" i="25"/>
  <c r="H17" i="25"/>
  <c r="G17" i="25"/>
  <c r="F17" i="25"/>
  <c r="E17" i="25"/>
  <c r="J16" i="25"/>
  <c r="I16" i="25"/>
  <c r="H16" i="25"/>
  <c r="G16" i="25"/>
  <c r="F16" i="25"/>
  <c r="E16" i="25"/>
  <c r="J15" i="25"/>
  <c r="I15" i="25"/>
  <c r="H15" i="25"/>
  <c r="G15" i="25"/>
  <c r="F15" i="25"/>
  <c r="E15" i="25"/>
  <c r="J14" i="25"/>
  <c r="I14" i="25"/>
  <c r="H14" i="25"/>
  <c r="G14" i="25"/>
  <c r="F14" i="25"/>
  <c r="E14" i="25"/>
  <c r="G17" i="32"/>
  <c r="F17" i="32"/>
  <c r="E17" i="32"/>
  <c r="G16" i="32"/>
  <c r="F16" i="32"/>
  <c r="E16" i="32"/>
  <c r="G15" i="32"/>
  <c r="F15" i="32"/>
  <c r="E15" i="32"/>
  <c r="G14" i="32"/>
  <c r="F14" i="32"/>
  <c r="E14" i="32"/>
  <c r="H17" i="32"/>
  <c r="H16" i="32"/>
  <c r="H15" i="32"/>
  <c r="H14" i="32"/>
  <c r="D17" i="32"/>
  <c r="D16" i="32"/>
  <c r="D15" i="32"/>
  <c r="D14" i="32"/>
  <c r="BR25" i="2"/>
  <c r="BQ25" i="2"/>
  <c r="BP25" i="2"/>
  <c r="BO25" i="2"/>
  <c r="BO23" i="2" s="1"/>
  <c r="BO24" i="2" s="1"/>
  <c r="BN25" i="2"/>
  <c r="BM25" i="2"/>
  <c r="BL25" i="2"/>
  <c r="BK25" i="2"/>
  <c r="BJ25" i="2"/>
  <c r="BI25" i="2"/>
  <c r="BH25" i="2"/>
  <c r="BG25" i="2"/>
  <c r="BF25" i="2"/>
  <c r="BE25" i="2"/>
  <c r="BE21" i="2" s="1"/>
  <c r="BE22" i="2" s="1"/>
  <c r="BD25" i="2"/>
  <c r="BC25" i="2"/>
  <c r="BB25" i="2"/>
  <c r="BA25" i="2"/>
  <c r="AZ25" i="2"/>
  <c r="AZ21" i="2"/>
  <c r="AZ22" i="2" s="1"/>
  <c r="AY25" i="2"/>
  <c r="AY21" i="2" s="1"/>
  <c r="AY22" i="2" s="1"/>
  <c r="AX25" i="2"/>
  <c r="AW25" i="2"/>
  <c r="AW23" i="2" s="1"/>
  <c r="AW24" i="2" s="1"/>
  <c r="AV25" i="2"/>
  <c r="AU25" i="2"/>
  <c r="AT25" i="2"/>
  <c r="AS25" i="2"/>
  <c r="AR25" i="2"/>
  <c r="AQ25" i="2"/>
  <c r="AP25" i="2"/>
  <c r="AO25" i="2"/>
  <c r="AN25" i="2"/>
  <c r="AN23" i="2" s="1"/>
  <c r="AN24" i="2" s="1"/>
  <c r="AM25" i="2"/>
  <c r="AM21" i="2" s="1"/>
  <c r="AM22" i="2" s="1"/>
  <c r="AL25" i="2"/>
  <c r="AK25" i="2"/>
  <c r="AJ25" i="2"/>
  <c r="AI25" i="2"/>
  <c r="AH25" i="2"/>
  <c r="AG25" i="2"/>
  <c r="AF25" i="2"/>
  <c r="AE25" i="2"/>
  <c r="AD25" i="2"/>
  <c r="AC25" i="2"/>
  <c r="AB25" i="2"/>
  <c r="AB21" i="2" s="1"/>
  <c r="AB22" i="2" s="1"/>
  <c r="AA25" i="2"/>
  <c r="AA23" i="2" s="1"/>
  <c r="AA24" i="2" s="1"/>
  <c r="Z25" i="2"/>
  <c r="Y25" i="2"/>
  <c r="X25" i="2"/>
  <c r="X23" i="2" s="1"/>
  <c r="X24" i="2" s="1"/>
  <c r="W25" i="2"/>
  <c r="V25" i="2"/>
  <c r="U25" i="2"/>
  <c r="T25" i="2"/>
  <c r="S25" i="2"/>
  <c r="R25" i="2"/>
  <c r="AY23" i="2"/>
  <c r="AY24" i="2" s="1"/>
  <c r="BR20" i="2"/>
  <c r="BR21" i="2" s="1"/>
  <c r="BR22" i="2" s="1"/>
  <c r="BQ20" i="2"/>
  <c r="BP20" i="2"/>
  <c r="BP21" i="2" s="1"/>
  <c r="BP22" i="2" s="1"/>
  <c r="BO20" i="2"/>
  <c r="BN20" i="2"/>
  <c r="BN21" i="2" s="1"/>
  <c r="BN22" i="2" s="1"/>
  <c r="BM20" i="2"/>
  <c r="BL20" i="2"/>
  <c r="BL23" i="2" s="1"/>
  <c r="BL24" i="2" s="1"/>
  <c r="BK20" i="2"/>
  <c r="BK23" i="2" s="1"/>
  <c r="BK24" i="2" s="1"/>
  <c r="BJ20" i="2"/>
  <c r="BJ21" i="2" s="1"/>
  <c r="BJ22" i="2" s="1"/>
  <c r="BJ23" i="2"/>
  <c r="BJ24" i="2"/>
  <c r="BI20" i="2"/>
  <c r="BI21" i="2"/>
  <c r="BI22" i="2" s="1"/>
  <c r="BH20" i="2"/>
  <c r="BH23" i="2" s="1"/>
  <c r="BH24" i="2" s="1"/>
  <c r="BG20" i="2"/>
  <c r="BF20" i="2"/>
  <c r="BF21" i="2"/>
  <c r="BF22" i="2" s="1"/>
  <c r="BE20" i="2"/>
  <c r="BD20" i="2"/>
  <c r="BD21" i="2" s="1"/>
  <c r="BD22" i="2" s="1"/>
  <c r="BC20" i="2"/>
  <c r="BC23" i="2"/>
  <c r="BC24" i="2" s="1"/>
  <c r="BB20" i="2"/>
  <c r="BB21" i="2" s="1"/>
  <c r="BB22" i="2" s="1"/>
  <c r="BA20" i="2"/>
  <c r="BA21" i="2" s="1"/>
  <c r="BA22" i="2" s="1"/>
  <c r="AZ20" i="2"/>
  <c r="AY20" i="2"/>
  <c r="AX20" i="2"/>
  <c r="AX23" i="2" s="1"/>
  <c r="AX24" i="2" s="1"/>
  <c r="AW20" i="2"/>
  <c r="AW21" i="2" s="1"/>
  <c r="AW22" i="2" s="1"/>
  <c r="AV20" i="2"/>
  <c r="AV23" i="2" s="1"/>
  <c r="AV24" i="2" s="1"/>
  <c r="AU20" i="2"/>
  <c r="AU23" i="2" s="1"/>
  <c r="AU24" i="2" s="1"/>
  <c r="AT20" i="2"/>
  <c r="AT23" i="2"/>
  <c r="AT24" i="2" s="1"/>
  <c r="AS20" i="2"/>
  <c r="AR20" i="2"/>
  <c r="AR21" i="2"/>
  <c r="AR22" i="2"/>
  <c r="AQ20" i="2"/>
  <c r="AQ21" i="2"/>
  <c r="AQ22" i="2" s="1"/>
  <c r="AP20" i="2"/>
  <c r="AP23" i="2" s="1"/>
  <c r="AP24" i="2" s="1"/>
  <c r="AO20" i="2"/>
  <c r="AO23" i="2" s="1"/>
  <c r="AO24" i="2" s="1"/>
  <c r="AN20" i="2"/>
  <c r="AM20" i="2"/>
  <c r="AM23" i="2"/>
  <c r="AM24" i="2" s="1"/>
  <c r="AL20" i="2"/>
  <c r="AL23" i="2"/>
  <c r="AL24" i="2" s="1"/>
  <c r="AK20" i="2"/>
  <c r="AK21" i="2"/>
  <c r="AK22" i="2"/>
  <c r="AJ20" i="2"/>
  <c r="AJ21" i="2" s="1"/>
  <c r="AJ22" i="2" s="1"/>
  <c r="AI20" i="2"/>
  <c r="AI21" i="2" s="1"/>
  <c r="AI22" i="2" s="1"/>
  <c r="AI23" i="2"/>
  <c r="AI24" i="2" s="1"/>
  <c r="AH20" i="2"/>
  <c r="AG20" i="2"/>
  <c r="AG21" i="2" s="1"/>
  <c r="AG22" i="2" s="1"/>
  <c r="AF20" i="2"/>
  <c r="AF21" i="2" s="1"/>
  <c r="AF22" i="2" s="1"/>
  <c r="AF23" i="2"/>
  <c r="AF24" i="2"/>
  <c r="AE20" i="2"/>
  <c r="AD20" i="2"/>
  <c r="AD21" i="2" s="1"/>
  <c r="AD22" i="2" s="1"/>
  <c r="AC20" i="2"/>
  <c r="AB20" i="2"/>
  <c r="AB23" i="2"/>
  <c r="AB24" i="2" s="1"/>
  <c r="AA20" i="2"/>
  <c r="AA21" i="2" s="1"/>
  <c r="AA22" i="2" s="1"/>
  <c r="Z20" i="2"/>
  <c r="Z23" i="2" s="1"/>
  <c r="Z24" i="2" s="1"/>
  <c r="Y20" i="2"/>
  <c r="Y21" i="2" s="1"/>
  <c r="Y22" i="2" s="1"/>
  <c r="X20" i="2"/>
  <c r="X21" i="2" s="1"/>
  <c r="X22" i="2" s="1"/>
  <c r="W20" i="2"/>
  <c r="W23" i="2"/>
  <c r="W24" i="2" s="1"/>
  <c r="V20" i="2"/>
  <c r="V23" i="2"/>
  <c r="V24" i="2" s="1"/>
  <c r="U20" i="2"/>
  <c r="U23" i="2"/>
  <c r="U24" i="2"/>
  <c r="U21" i="2"/>
  <c r="U22" i="2" s="1"/>
  <c r="T20" i="2"/>
  <c r="T23" i="2" s="1"/>
  <c r="T24" i="2" s="1"/>
  <c r="S20" i="2"/>
  <c r="S21" i="2" s="1"/>
  <c r="S22" i="2" s="1"/>
  <c r="R20" i="2"/>
  <c r="R23" i="2"/>
  <c r="R24" i="2" s="1"/>
  <c r="C25" i="2"/>
  <c r="C21" i="2" s="1"/>
  <c r="C22" i="2" s="1"/>
  <c r="B25" i="2"/>
  <c r="C20" i="2"/>
  <c r="B20" i="2"/>
  <c r="B21" i="2" s="1"/>
  <c r="B22" i="2" s="1"/>
  <c r="L25" i="2"/>
  <c r="K25" i="2"/>
  <c r="K23" i="2" s="1"/>
  <c r="K24" i="2" s="1"/>
  <c r="J25" i="2"/>
  <c r="I25" i="2"/>
  <c r="H25" i="2"/>
  <c r="H21" i="2" s="1"/>
  <c r="H22" i="2" s="1"/>
  <c r="G25" i="2"/>
  <c r="G21" i="2" s="1"/>
  <c r="G22" i="2" s="1"/>
  <c r="F25" i="2"/>
  <c r="D25" i="2"/>
  <c r="L20" i="2"/>
  <c r="L23" i="2" s="1"/>
  <c r="L24" i="2" s="1"/>
  <c r="K20" i="2"/>
  <c r="J20" i="2"/>
  <c r="J23" i="2" s="1"/>
  <c r="J24" i="2" s="1"/>
  <c r="I20" i="2"/>
  <c r="I23" i="2" s="1"/>
  <c r="I24" i="2" s="1"/>
  <c r="H20" i="2"/>
  <c r="G20" i="2"/>
  <c r="G23" i="2" s="1"/>
  <c r="G24" i="2" s="1"/>
  <c r="F20" i="2"/>
  <c r="F21" i="2" s="1"/>
  <c r="F22" i="2" s="1"/>
  <c r="D20" i="2"/>
  <c r="D23" i="2"/>
  <c r="D24" i="2" s="1"/>
  <c r="Q25" i="2"/>
  <c r="P25" i="2"/>
  <c r="O25" i="2"/>
  <c r="N25" i="2"/>
  <c r="M25" i="2"/>
  <c r="Q20" i="2"/>
  <c r="Q21" i="2" s="1"/>
  <c r="Q22" i="2" s="1"/>
  <c r="P20" i="2"/>
  <c r="P21" i="2" s="1"/>
  <c r="P22" i="2" s="1"/>
  <c r="O20" i="2"/>
  <c r="O23" i="2" s="1"/>
  <c r="O24" i="2" s="1"/>
  <c r="O21" i="2"/>
  <c r="O22" i="2" s="1"/>
  <c r="N20" i="2"/>
  <c r="M20" i="2"/>
  <c r="M21" i="2" s="1"/>
  <c r="M22" i="2" s="1"/>
  <c r="L21" i="2"/>
  <c r="L22" i="2" s="1"/>
  <c r="V21" i="2"/>
  <c r="V22" i="2"/>
  <c r="AL21" i="2"/>
  <c r="AL22" i="2" s="1"/>
  <c r="Z21" i="2"/>
  <c r="Z22" i="2" s="1"/>
  <c r="D21" i="2"/>
  <c r="D22" i="2" s="1"/>
  <c r="AT21" i="2"/>
  <c r="AT22" i="2"/>
  <c r="AX21" i="2"/>
  <c r="AX22" i="2"/>
  <c r="AH21" i="2"/>
  <c r="AH22" i="2" s="1"/>
  <c r="AO21" i="2"/>
  <c r="AO22" i="2" s="1"/>
  <c r="AH23" i="2"/>
  <c r="AH24" i="2"/>
  <c r="AK23" i="2"/>
  <c r="AK24" i="2" s="1"/>
  <c r="AR23" i="2"/>
  <c r="AR24" i="2"/>
  <c r="BF23" i="2"/>
  <c r="BF24" i="2" s="1"/>
  <c r="BI23" i="2"/>
  <c r="BI24" i="2"/>
  <c r="AQ23" i="2"/>
  <c r="AQ24" i="2"/>
  <c r="R21" i="2"/>
  <c r="R22" i="2"/>
  <c r="M23" i="2"/>
  <c r="M24" i="2" s="1"/>
  <c r="AJ23" i="2"/>
  <c r="AJ24" i="2" s="1"/>
  <c r="BC21" i="2"/>
  <c r="BC22" i="2" s="1"/>
  <c r="BK21" i="2"/>
  <c r="BK22" i="2"/>
  <c r="AE23" i="2"/>
  <c r="AE24" i="2" s="1"/>
  <c r="AE21" i="2"/>
  <c r="AE22" i="2" s="1"/>
  <c r="AU21" i="2"/>
  <c r="AU22" i="2" s="1"/>
  <c r="BP23" i="2"/>
  <c r="BP24" i="2"/>
  <c r="N23" i="2"/>
  <c r="N24" i="2" s="1"/>
  <c r="N21" i="2"/>
  <c r="N22" i="2" s="1"/>
  <c r="AZ23" i="2"/>
  <c r="AZ24" i="2"/>
  <c r="BD23" i="2"/>
  <c r="BD24" i="2"/>
  <c r="BL21" i="2"/>
  <c r="BL22" i="2" s="1"/>
  <c r="BA23" i="2"/>
  <c r="BA24" i="2"/>
  <c r="BG21" i="2"/>
  <c r="BG22" i="2" s="1"/>
  <c r="BG23" i="2"/>
  <c r="BG24" i="2" s="1"/>
  <c r="F23" i="2"/>
  <c r="F24" i="2" s="1"/>
  <c r="AC21" i="2"/>
  <c r="AC22" i="2"/>
  <c r="AC23" i="2"/>
  <c r="AC24" i="2" s="1"/>
  <c r="AS21" i="2"/>
  <c r="AS22" i="2" s="1"/>
  <c r="AS23" i="2"/>
  <c r="AS24" i="2"/>
  <c r="BM21" i="2"/>
  <c r="BM22" i="2"/>
  <c r="BM23" i="2"/>
  <c r="BM24" i="2"/>
  <c r="BQ21" i="2"/>
  <c r="BQ22" i="2" s="1"/>
  <c r="BQ23" i="2"/>
  <c r="BQ24" i="2" s="1"/>
  <c r="W21" i="2"/>
  <c r="W22" i="2" s="1"/>
  <c r="B23" i="2"/>
  <c r="B24" i="2"/>
  <c r="C23" i="2" l="1"/>
  <c r="C24" i="2" s="1"/>
  <c r="BH21" i="2"/>
  <c r="BH22" i="2" s="1"/>
  <c r="J21" i="2"/>
  <c r="J22" i="2" s="1"/>
  <c r="AP21" i="2"/>
  <c r="AP22" i="2" s="1"/>
  <c r="BB23" i="2"/>
  <c r="BB24" i="2" s="1"/>
  <c r="BR23" i="2"/>
  <c r="BR24" i="2" s="1"/>
  <c r="H23" i="2"/>
  <c r="H24" i="2" s="1"/>
  <c r="T21" i="2"/>
  <c r="T22" i="2" s="1"/>
  <c r="AD23" i="2"/>
  <c r="AD24" i="2" s="1"/>
  <c r="BN23" i="2"/>
  <c r="BN24" i="2" s="1"/>
  <c r="K21" i="2"/>
  <c r="K22" i="2" s="1"/>
  <c r="S23" i="2"/>
  <c r="S24" i="2" s="1"/>
  <c r="AN21" i="2"/>
  <c r="AN22" i="2" s="1"/>
  <c r="Q23" i="2"/>
  <c r="Q24" i="2" s="1"/>
  <c r="BO21" i="2"/>
  <c r="BO22" i="2" s="1"/>
  <c r="AV21" i="2"/>
  <c r="AV22" i="2" s="1"/>
  <c r="BE23" i="2"/>
  <c r="BE24" i="2" s="1"/>
  <c r="AG23" i="2"/>
  <c r="AG24" i="2" s="1"/>
  <c r="P23" i="2"/>
  <c r="P24" i="2" s="1"/>
  <c r="I21" i="2"/>
  <c r="I22" i="2" s="1"/>
  <c r="Y23" i="2"/>
  <c r="Y24" i="2" s="1"/>
  <c r="AL2" i="54"/>
  <c r="AL11" i="54"/>
  <c r="AL9" i="54"/>
  <c r="AL4" i="54"/>
  <c r="AL6" i="54"/>
  <c r="AL8" i="54"/>
  <c r="AL7" i="54"/>
  <c r="AL12" i="54"/>
  <c r="AL13" i="54"/>
  <c r="AL3" i="54"/>
  <c r="AL5" i="54"/>
  <c r="AL10" i="54"/>
  <c r="AL16" i="54" l="1"/>
</calcChain>
</file>

<file path=xl/sharedStrings.xml><?xml version="1.0" encoding="utf-8"?>
<sst xmlns="http://schemas.openxmlformats.org/spreadsheetml/2006/main" count="1413" uniqueCount="409">
  <si>
    <t>F10</t>
  </si>
  <si>
    <t>F11</t>
  </si>
  <si>
    <t>F04</t>
  </si>
  <si>
    <t>F05</t>
  </si>
  <si>
    <t>F06</t>
  </si>
  <si>
    <t>F07</t>
  </si>
  <si>
    <t>F08</t>
  </si>
  <si>
    <t>F09</t>
  </si>
  <si>
    <t>Cotas</t>
  </si>
  <si>
    <t>SlpHH2O</t>
  </si>
  <si>
    <t>SlpHKCl</t>
  </si>
  <si>
    <t>SlMO</t>
  </si>
  <si>
    <t>SlP2O5</t>
  </si>
  <si>
    <t>SlK2O</t>
  </si>
  <si>
    <t>SlMg</t>
  </si>
  <si>
    <t>NDVI Corr</t>
  </si>
  <si>
    <t>GNDVI Corr</t>
  </si>
  <si>
    <t>Classe B</t>
  </si>
  <si>
    <t>Classe M</t>
  </si>
  <si>
    <t>Classe A</t>
  </si>
  <si>
    <t>TpPl1123</t>
  </si>
  <si>
    <t>TpSl1123</t>
  </si>
  <si>
    <t>TpAr1123</t>
  </si>
  <si>
    <t>HmAr1123</t>
  </si>
  <si>
    <t>F02</t>
  </si>
  <si>
    <t>F03</t>
  </si>
  <si>
    <t>F12</t>
  </si>
  <si>
    <t>F01</t>
  </si>
  <si>
    <t>ES</t>
  </si>
  <si>
    <t>DS</t>
  </si>
  <si>
    <t>EI</t>
  </si>
  <si>
    <t>DI</t>
  </si>
  <si>
    <t>X_DD</t>
  </si>
  <si>
    <t>Y_DD</t>
  </si>
  <si>
    <t>Pt</t>
  </si>
  <si>
    <t>Dados relativos à Vinha Nova</t>
  </si>
  <si>
    <t>DdMedias</t>
  </si>
  <si>
    <t>Mapas_DD</t>
  </si>
  <si>
    <t>Mapas_UTM</t>
  </si>
  <si>
    <t>Dados dos limites e ecentro das folhas e respetivos gráficos de dispersão, unidades UTM</t>
  </si>
  <si>
    <t>Folhas</t>
  </si>
  <si>
    <t>Monvedro</t>
  </si>
  <si>
    <t>Gouveio</t>
  </si>
  <si>
    <t>Cabernet</t>
  </si>
  <si>
    <t>T.Nacional</t>
  </si>
  <si>
    <t>Viosinho</t>
  </si>
  <si>
    <t>TintaRoriz</t>
  </si>
  <si>
    <t>Alvarilhao</t>
  </si>
  <si>
    <t>TintaMalvasia</t>
  </si>
  <si>
    <t>TintaBarroca</t>
  </si>
  <si>
    <t>01_500-520</t>
  </si>
  <si>
    <t>02_625-635</t>
  </si>
  <si>
    <t>03_680-695</t>
  </si>
  <si>
    <t>04_RARSa</t>
  </si>
  <si>
    <t>05_RARSa</t>
  </si>
  <si>
    <t>06_RARSb</t>
  </si>
  <si>
    <t>07_RARSc</t>
  </si>
  <si>
    <t>08_NPCI</t>
  </si>
  <si>
    <t>09_SIPI</t>
  </si>
  <si>
    <t>10_NPQI</t>
  </si>
  <si>
    <t>11_ChlNDI</t>
  </si>
  <si>
    <t>12_Chl</t>
  </si>
  <si>
    <t>13_Chl</t>
  </si>
  <si>
    <t>14_Chl</t>
  </si>
  <si>
    <t>15_Chl</t>
  </si>
  <si>
    <t>16_R800</t>
  </si>
  <si>
    <t>17_CRI</t>
  </si>
  <si>
    <t xml:space="preserve"> 18_CR</t>
  </si>
  <si>
    <t>19_R750</t>
  </si>
  <si>
    <t>20_R800</t>
  </si>
  <si>
    <t>21_R800</t>
  </si>
  <si>
    <t>22_R800</t>
  </si>
  <si>
    <t xml:space="preserve">23_R550 </t>
  </si>
  <si>
    <t>24_R700</t>
  </si>
  <si>
    <t>25_NDVI</t>
  </si>
  <si>
    <t>26_NDVI_A</t>
  </si>
  <si>
    <t>27_WI</t>
  </si>
  <si>
    <t>28_WI/NDVI</t>
  </si>
  <si>
    <t>29_PRI</t>
  </si>
  <si>
    <t>30_PRI_A</t>
  </si>
  <si>
    <t>31_R750</t>
  </si>
  <si>
    <t>32_R800</t>
  </si>
  <si>
    <t>33_R850</t>
  </si>
  <si>
    <t>34_PSRI</t>
  </si>
  <si>
    <t xml:space="preserve"> 35_ARI1</t>
  </si>
  <si>
    <t xml:space="preserve"> 36_ARI2</t>
  </si>
  <si>
    <t>37_Anth1</t>
  </si>
  <si>
    <t>38_Anth2</t>
  </si>
  <si>
    <t>39_Anth3</t>
  </si>
  <si>
    <t>40_Anth4</t>
  </si>
  <si>
    <t>41_Antho5</t>
  </si>
  <si>
    <t>42_Antho6</t>
  </si>
  <si>
    <t>43_Carot</t>
  </si>
  <si>
    <t>44_BRI</t>
  </si>
  <si>
    <t>45_R750/R550</t>
  </si>
  <si>
    <t>46_Carot1</t>
  </si>
  <si>
    <t>47_Carot2</t>
  </si>
  <si>
    <t>48_Carot3</t>
  </si>
  <si>
    <t>49_Carot4</t>
  </si>
  <si>
    <t>50_Car/Chlor</t>
  </si>
  <si>
    <t>51_Greenness</t>
  </si>
  <si>
    <t>52_SPAD</t>
  </si>
  <si>
    <t>53_AreaFoliar</t>
  </si>
  <si>
    <t>Castas</t>
  </si>
  <si>
    <t>Área
(m2)</t>
  </si>
  <si>
    <t>Perimetro
(m)</t>
  </si>
  <si>
    <t>SPAD</t>
  </si>
  <si>
    <t>TpPl</t>
  </si>
  <si>
    <t>TpSl</t>
  </si>
  <si>
    <t>NDVI</t>
  </si>
  <si>
    <t>Fl_Pt</t>
  </si>
  <si>
    <t>F0101</t>
  </si>
  <si>
    <t>F0102</t>
  </si>
  <si>
    <t>F0103</t>
  </si>
  <si>
    <t>F0104</t>
  </si>
  <si>
    <t>F0105</t>
  </si>
  <si>
    <t>F0106</t>
  </si>
  <si>
    <t>F0107</t>
  </si>
  <si>
    <t>F0201</t>
  </si>
  <si>
    <t>F0202</t>
  </si>
  <si>
    <t>F0203</t>
  </si>
  <si>
    <t>F0204</t>
  </si>
  <si>
    <t>F0205</t>
  </si>
  <si>
    <t>F0206</t>
  </si>
  <si>
    <t>F0207</t>
  </si>
  <si>
    <t>F0208</t>
  </si>
  <si>
    <t>F0209</t>
  </si>
  <si>
    <t>F0210</t>
  </si>
  <si>
    <t>F0211</t>
  </si>
  <si>
    <t>F0301</t>
  </si>
  <si>
    <t>F0302</t>
  </si>
  <si>
    <t>F0303</t>
  </si>
  <si>
    <t>F0304</t>
  </si>
  <si>
    <t>F0305</t>
  </si>
  <si>
    <t>F0401</t>
  </si>
  <si>
    <t>F0402</t>
  </si>
  <si>
    <t>F0403</t>
  </si>
  <si>
    <t>F0404</t>
  </si>
  <si>
    <t>F0405</t>
  </si>
  <si>
    <t>F0406</t>
  </si>
  <si>
    <t>F0407</t>
  </si>
  <si>
    <t>F0408</t>
  </si>
  <si>
    <t>F0409</t>
  </si>
  <si>
    <t>F0501</t>
  </si>
  <si>
    <t>F0502</t>
  </si>
  <si>
    <t>F0503</t>
  </si>
  <si>
    <t>F0504</t>
  </si>
  <si>
    <t>F0505</t>
  </si>
  <si>
    <t>F0601</t>
  </si>
  <si>
    <t>F0602</t>
  </si>
  <si>
    <t>F0603</t>
  </si>
  <si>
    <t>F0604</t>
  </si>
  <si>
    <t>F0605</t>
  </si>
  <si>
    <t>F0606</t>
  </si>
  <si>
    <t>F0607</t>
  </si>
  <si>
    <t>F0608</t>
  </si>
  <si>
    <t>F0609</t>
  </si>
  <si>
    <t>F0610</t>
  </si>
  <si>
    <t>F0701</t>
  </si>
  <si>
    <t>F0702</t>
  </si>
  <si>
    <t>F0703</t>
  </si>
  <si>
    <t>F0704</t>
  </si>
  <si>
    <t>F0705</t>
  </si>
  <si>
    <t>F0706</t>
  </si>
  <si>
    <t>F0707</t>
  </si>
  <si>
    <t>F0708</t>
  </si>
  <si>
    <t>F0801</t>
  </si>
  <si>
    <t>F0802</t>
  </si>
  <si>
    <t>F0803</t>
  </si>
  <si>
    <t>F0804</t>
  </si>
  <si>
    <t>F0805</t>
  </si>
  <si>
    <t>F0806</t>
  </si>
  <si>
    <t>F0807</t>
  </si>
  <si>
    <t>F0808</t>
  </si>
  <si>
    <t>F0809</t>
  </si>
  <si>
    <t>F0810</t>
  </si>
  <si>
    <t>F0811</t>
  </si>
  <si>
    <t>F0812</t>
  </si>
  <si>
    <t>F0901</t>
  </si>
  <si>
    <t>F0902</t>
  </si>
  <si>
    <t>F0903</t>
  </si>
  <si>
    <t>F0904</t>
  </si>
  <si>
    <t>F0905</t>
  </si>
  <si>
    <t>F0906</t>
  </si>
  <si>
    <t>F0907</t>
  </si>
  <si>
    <t>F1001</t>
  </si>
  <si>
    <t>F1002</t>
  </si>
  <si>
    <t>F1003</t>
  </si>
  <si>
    <t>F1004</t>
  </si>
  <si>
    <t>F1005</t>
  </si>
  <si>
    <t>F1006</t>
  </si>
  <si>
    <t>F1007</t>
  </si>
  <si>
    <t>F1008</t>
  </si>
  <si>
    <t>F1009</t>
  </si>
  <si>
    <t>F1010</t>
  </si>
  <si>
    <t>F1101</t>
  </si>
  <si>
    <t>F1102</t>
  </si>
  <si>
    <t>F1103</t>
  </si>
  <si>
    <t>F1104</t>
  </si>
  <si>
    <t>F1105</t>
  </si>
  <si>
    <t>F1106</t>
  </si>
  <si>
    <t>F1107</t>
  </si>
  <si>
    <t>F1108</t>
  </si>
  <si>
    <t>F1109</t>
  </si>
  <si>
    <t>F1110</t>
  </si>
  <si>
    <t>F1111</t>
  </si>
  <si>
    <t>F1201</t>
  </si>
  <si>
    <t>F1202</t>
  </si>
  <si>
    <t>F1203</t>
  </si>
  <si>
    <t>F1204</t>
  </si>
  <si>
    <t>F1205</t>
  </si>
  <si>
    <t>F1206</t>
  </si>
  <si>
    <t>F1207</t>
  </si>
  <si>
    <t>PtIntExtCotas</t>
  </si>
  <si>
    <t>DdFolhas</t>
  </si>
  <si>
    <t>DdSolo</t>
  </si>
  <si>
    <t>Dados do solo</t>
  </si>
  <si>
    <t>Dados_Tt</t>
  </si>
  <si>
    <t>Dados totais</t>
  </si>
  <si>
    <t xml:space="preserve">Dados médios </t>
  </si>
  <si>
    <t>Dados dos limites e do interior das folhas e respetivos gráficos de dispersão, unidades décimais</t>
  </si>
  <si>
    <t>&lt;</t>
  </si>
  <si>
    <t>Graf_Lim</t>
  </si>
  <si>
    <t>Índice</t>
  </si>
  <si>
    <t>TpFl</t>
  </si>
  <si>
    <t>Pt_Ext</t>
  </si>
  <si>
    <t>Folha01</t>
  </si>
  <si>
    <t>Folha02</t>
  </si>
  <si>
    <t>Folha03</t>
  </si>
  <si>
    <t>Folha04</t>
  </si>
  <si>
    <t>Folha05</t>
  </si>
  <si>
    <t>Folha06</t>
  </si>
  <si>
    <t>Folha07</t>
  </si>
  <si>
    <t>Folha08</t>
  </si>
  <si>
    <t>Folha09</t>
  </si>
  <si>
    <t>Folha10</t>
  </si>
  <si>
    <t>Folha11</t>
  </si>
  <si>
    <t>SPAD_NDVI</t>
  </si>
  <si>
    <t>Dados do SPAD e do NDVI</t>
  </si>
  <si>
    <t>Perim
GE</t>
  </si>
  <si>
    <t>Área
GE</t>
  </si>
  <si>
    <t>Perim
GPS</t>
  </si>
  <si>
    <t>Area
GPS</t>
  </si>
  <si>
    <t>Perim
Garmin</t>
  </si>
  <si>
    <t>Area
Garmin</t>
  </si>
  <si>
    <t>Perim
QGIS</t>
  </si>
  <si>
    <t>Area
QGIS</t>
  </si>
  <si>
    <t>Prod</t>
  </si>
  <si>
    <t>GNDVI</t>
  </si>
  <si>
    <t>17.9</t>
  </si>
  <si>
    <t>Perim (1)
Campo1</t>
  </si>
  <si>
    <t>Perim (1)
Campo2</t>
  </si>
  <si>
    <t>PerimMed</t>
  </si>
  <si>
    <t>AreaMed</t>
  </si>
  <si>
    <t>TpAr</t>
  </si>
  <si>
    <t>HmAr</t>
  </si>
  <si>
    <t>(1) determinado manualmente</t>
  </si>
  <si>
    <t>Folha para colocar dados temporários</t>
  </si>
  <si>
    <t>Teste</t>
  </si>
  <si>
    <t>Pontos exteriores</t>
  </si>
  <si>
    <t>Pt_Int</t>
  </si>
  <si>
    <t>Pontos interiores</t>
  </si>
  <si>
    <t>Pt_Lim</t>
  </si>
  <si>
    <t>Dd_Alunos</t>
  </si>
  <si>
    <t>Pontos limite</t>
  </si>
  <si>
    <t>Dados fornecidos aos alunos</t>
  </si>
  <si>
    <t>Dd_FAS</t>
  </si>
  <si>
    <t>Dados fornecidos aos alunos mas completados por mim</t>
  </si>
  <si>
    <t>PtLimGr01</t>
  </si>
  <si>
    <t>Pt_Ext_Sl</t>
  </si>
  <si>
    <t>Pontos limites das folhas determinados no Gg com gráfico das folhas</t>
  </si>
  <si>
    <t>Pontos exetriores com dados do solo</t>
  </si>
  <si>
    <t>PtLim_GPS01</t>
  </si>
  <si>
    <t>PtLim_QGIS01</t>
  </si>
  <si>
    <t>Pontos limite determinados no QGIS</t>
  </si>
  <si>
    <t>PtLim_QGIS02</t>
  </si>
  <si>
    <t>Figura das folhas</t>
  </si>
  <si>
    <t>PtIntExtDd</t>
  </si>
  <si>
    <t>Dados dos pontos interiores com gráficos de bolas</t>
  </si>
  <si>
    <t>Pontos interiores com cotas</t>
  </si>
  <si>
    <t>Dados das parcelas obtidos do Gg, GPS e QGIS</t>
  </si>
  <si>
    <t>DdPlantas</t>
  </si>
  <si>
    <t>Dados das plantas</t>
  </si>
  <si>
    <t>Dados totais com o nome das castas</t>
  </si>
  <si>
    <t>G600LimAgr</t>
  </si>
  <si>
    <t>G60CxLimEno</t>
  </si>
  <si>
    <t>Dd_Tt</t>
  </si>
  <si>
    <t>Garmin</t>
  </si>
  <si>
    <t>Pontos limites determinados com o GPS (agrícola)</t>
  </si>
  <si>
    <t>Pontos limites determinados com o GPS (enologia)</t>
  </si>
  <si>
    <t>Diferentes conjuntos de pontos determinados com GPS</t>
  </si>
  <si>
    <t>Pt_Ex_In_Lim</t>
  </si>
  <si>
    <t>Todos os pontos (exeteriores, interiores e limites)</t>
  </si>
  <si>
    <t>PtLimGPS01_Cr</t>
  </si>
  <si>
    <t>Pontos geo da perefiria das folhas determinados com o GPS</t>
  </si>
  <si>
    <t>Pontos geo da perefiria das folhas determinados com o GPS mas agrupados para fazer gráfico de dispersão</t>
  </si>
  <si>
    <t>Ʃ</t>
  </si>
  <si>
    <t>Dd_PerArea</t>
  </si>
  <si>
    <t>Dados dos perimetros e áreas das folhas</t>
  </si>
  <si>
    <t>PtExtInt</t>
  </si>
  <si>
    <t>Pontos exteriores e interiores</t>
  </si>
  <si>
    <t>Intensity</t>
  </si>
  <si>
    <t>GPER</t>
  </si>
  <si>
    <t>RPER</t>
  </si>
  <si>
    <t>BPER</t>
  </si>
  <si>
    <t>PPR</t>
  </si>
  <si>
    <t>PVR</t>
  </si>
  <si>
    <t>RB</t>
  </si>
  <si>
    <t>Vinha</t>
  </si>
  <si>
    <t>…</t>
  </si>
  <si>
    <t>pHH2O</t>
  </si>
  <si>
    <t>pHKCl</t>
  </si>
  <si>
    <t>PrKg</t>
  </si>
  <si>
    <t>Min</t>
  </si>
  <si>
    <t>Max</t>
  </si>
  <si>
    <t>Med.</t>
  </si>
  <si>
    <t>Corr/PrKg</t>
  </si>
  <si>
    <t>SlpHH20(kg/ha)</t>
  </si>
  <si>
    <t>SlMO(kg/ha)</t>
  </si>
  <si>
    <t>SlP2O5(kg/ha)</t>
  </si>
  <si>
    <t>SlK2O(kg/ha)</t>
  </si>
  <si>
    <t>SlMg(kg/ha)</t>
  </si>
  <si>
    <t>N(NDVI)(kg/ha)</t>
  </si>
  <si>
    <t>SlpHH20(kg/Fl)</t>
  </si>
  <si>
    <t>SlMO(kg/Fl)</t>
  </si>
  <si>
    <t>SlP2O5(kg/Fl)</t>
  </si>
  <si>
    <t>SlK2O(kg/Fl)</t>
  </si>
  <si>
    <t>SlMg(kg/Fl)</t>
  </si>
  <si>
    <t>N(NDVI)(kg/Fl)</t>
  </si>
  <si>
    <t>Solo:</t>
  </si>
  <si>
    <t>Correções/solo</t>
  </si>
  <si>
    <t>N(g kg-1)</t>
  </si>
  <si>
    <t>P(g kg-1)</t>
  </si>
  <si>
    <t>K(g kg-1)</t>
  </si>
  <si>
    <t>Ca(g kg-1)</t>
  </si>
  <si>
    <t>Mg(g kg-1)</t>
  </si>
  <si>
    <t>B(mg kg-1)</t>
  </si>
  <si>
    <t>Fe(mg kg-1)</t>
  </si>
  <si>
    <t>Cu(mg kg-1)</t>
  </si>
  <si>
    <t>Zn(mg kg-1)</t>
  </si>
  <si>
    <t>Mn(mg kg-1)</t>
  </si>
  <si>
    <t>Identificação</t>
  </si>
  <si>
    <t>pHH2O (ton)</t>
  </si>
  <si>
    <t>Calcáreo</t>
  </si>
  <si>
    <t>pHKCl (ton)</t>
  </si>
  <si>
    <t>Nitromagnésio 20.5</t>
  </si>
  <si>
    <t>Cloreto de Potássio</t>
  </si>
  <si>
    <t>Sulfato de Magnésio</t>
  </si>
  <si>
    <t>5 kg/ha (adubo ???)
15 kg/ha (adubo ???)</t>
  </si>
  <si>
    <t>Ca (ton)</t>
  </si>
  <si>
    <t>K2O(kg/ha)</t>
  </si>
  <si>
    <t>P2O5(kg/ha)</t>
  </si>
  <si>
    <t>Super 18 (750 kg/há)
Super 18 (1250 kg/há)</t>
  </si>
  <si>
    <t>MO  %</t>
  </si>
  <si>
    <t>extracção 
Egner-Riehm
(mg P2O5/kg)</t>
  </si>
  <si>
    <t>Ca (cmol+/kg)</t>
  </si>
  <si>
    <t>Mg (cmol+/kg)</t>
  </si>
  <si>
    <t>K (cmol+/kg)</t>
  </si>
  <si>
    <t>Na (cmol+/kg)</t>
  </si>
  <si>
    <t>AT (cmol+/kg)</t>
  </si>
  <si>
    <t>SBT (cmol+/kg)</t>
  </si>
  <si>
    <t>CTCe (cmol+/kg)</t>
  </si>
  <si>
    <t>GSBe (%)</t>
  </si>
  <si>
    <t>B ext H2O
(mg / kg)</t>
  </si>
  <si>
    <t>extracção 
Egner-Riehm
 (mg K2O/kg)</t>
  </si>
  <si>
    <t>Plantas (0621):</t>
  </si>
  <si>
    <t>Plantas (0724):</t>
  </si>
  <si>
    <t>Dados / Solo</t>
  </si>
  <si>
    <t>Dados / Planta</t>
  </si>
  <si>
    <t>pH em KCL</t>
  </si>
  <si>
    <t>pH em água</t>
  </si>
  <si>
    <t>matéria orgânica</t>
  </si>
  <si>
    <t>cálcio</t>
  </si>
  <si>
    <t>potássio</t>
  </si>
  <si>
    <t>sódio</t>
  </si>
  <si>
    <t>Acidez de Troca; idêntica à quantidade de Alumínio (Al) no solo</t>
  </si>
  <si>
    <t>Somatório das Bases de Troca (Ca + Mg + K + Na)</t>
  </si>
  <si>
    <t xml:space="preserve">Capacidade de Troca Catiónica efectiva = SBT + AT  (Permite determinar a necessidade de calagem) </t>
  </si>
  <si>
    <t>Grau de Saturação em Bases efectiva = (SBT/CTCe) * 100    Para valores &lt; 80% efectuar uma calagem</t>
  </si>
  <si>
    <t>Boro extraível (pelo método de extracção em água fervente)</t>
  </si>
  <si>
    <t>azoto</t>
  </si>
  <si>
    <t>fósforo</t>
  </si>
  <si>
    <t>magnésio</t>
  </si>
  <si>
    <t>boro</t>
  </si>
  <si>
    <t>ferro</t>
  </si>
  <si>
    <t>cobre</t>
  </si>
  <si>
    <t>zinco</t>
  </si>
  <si>
    <t>molibnénio</t>
  </si>
  <si>
    <t>Ver ficheiro 06Vinha0324.xlsx</t>
  </si>
  <si>
    <t>Prod.</t>
  </si>
  <si>
    <t>Folha/m^2</t>
  </si>
  <si>
    <t>N (kg/ha)</t>
  </si>
  <si>
    <t>Boro 
(kg/ha/Borax)</t>
  </si>
  <si>
    <t>Mg 
(kg/ha)</t>
  </si>
  <si>
    <t>Folha12</t>
  </si>
  <si>
    <t>MO (ton)</t>
  </si>
  <si>
    <t>Matéria orgânica</t>
  </si>
  <si>
    <t>Med</t>
  </si>
  <si>
    <t>Valor (Kg/ha)
(aplicar)</t>
  </si>
  <si>
    <t>Valor Referência</t>
  </si>
  <si>
    <t>ValRef (Kg/ha)
(aplicar)</t>
  </si>
  <si>
    <t>ValRef-ValFol
SlpHH2O</t>
  </si>
  <si>
    <t>ValRef-ValFol
SlMO</t>
  </si>
  <si>
    <t>ValRef-ValFol
SlP2O5</t>
  </si>
  <si>
    <t>ValRef-ValFol
SlK20</t>
  </si>
  <si>
    <t>ValRef-ValFol
SlMg</t>
  </si>
  <si>
    <t>Magnésio</t>
  </si>
  <si>
    <t>ValRef-ValFol
N(NDVI)</t>
  </si>
  <si>
    <t>N(NDVI)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</si>
</sst>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00"/>
    <numFmt numFmtId="166" formatCode="0.000"/>
  </numFmts>
  <fonts count="56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0"/>
      <name val="Calibri"/>
      <family val="2"/>
      <scheme val="minor"/>
    </font>
    <font>
      <sz val="10"/>
      <color theme="0"/>
      <name val="Calibri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Calibri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Calibri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Calibri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Calibri"/>
      <family val="2"/>
    </font>
    <font>
      <sz val="11"/>
      <color rgb="FFFA7D00"/>
      <name val="Calibri"/>
      <family val="2"/>
      <scheme val="minor"/>
    </font>
    <font>
      <sz val="10"/>
      <color rgb="FFFA7D00"/>
      <name val="Calibri"/>
      <family val="2"/>
    </font>
    <font>
      <sz val="10"/>
      <color rgb="FF006100"/>
      <name val="Calibri"/>
      <family val="2"/>
    </font>
    <font>
      <sz val="11"/>
      <color rgb="FF3F3F76"/>
      <name val="Calibri"/>
      <family val="2"/>
      <scheme val="minor"/>
    </font>
    <font>
      <sz val="10"/>
      <color rgb="FF3F3F76"/>
      <name val="Calibri"/>
      <family val="2"/>
    </font>
    <font>
      <sz val="10"/>
      <color rgb="FF9C0006"/>
      <name val="Calibri"/>
      <family val="2"/>
    </font>
    <font>
      <sz val="11"/>
      <color rgb="FF9C6500"/>
      <name val="Calibri"/>
      <family val="2"/>
      <scheme val="minor"/>
    </font>
    <font>
      <sz val="10"/>
      <color rgb="FF9C6500"/>
      <name val="Calibri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Calibri"/>
      <family val="2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Calibri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</font>
    <font>
      <b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17"/>
      <name val="Calibri"/>
      <family val="2"/>
      <scheme val="minor"/>
    </font>
    <font>
      <sz val="11"/>
      <color indexed="3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u/>
      <sz val="10"/>
      <name val="Arial"/>
      <family val="2"/>
    </font>
    <font>
      <b/>
      <sz val="10"/>
      <name val="Calibri"/>
      <family val="2"/>
      <scheme val="minor"/>
    </font>
    <font>
      <b/>
      <sz val="10"/>
      <color rgb="FF00B05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A5A5A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2">
    <xf numFmtId="0" fontId="0" fillId="0" borderId="0"/>
    <xf numFmtId="0" fontId="5" fillId="2" borderId="0" applyNumberFormat="0" applyBorder="0" applyAlignment="0" applyProtection="0"/>
    <xf numFmtId="0" fontId="6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6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6" borderId="0" applyNumberFormat="0" applyBorder="0" applyAlignment="0" applyProtection="0"/>
    <xf numFmtId="0" fontId="6" fillId="6" borderId="0" applyNumberFormat="0" applyBorder="0" applyAlignment="0" applyProtection="0"/>
    <xf numFmtId="0" fontId="5" fillId="7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6" fillId="8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0" fontId="5" fillId="10" borderId="0" applyNumberFormat="0" applyBorder="0" applyAlignment="0" applyProtection="0"/>
    <xf numFmtId="0" fontId="6" fillId="10" borderId="0" applyNumberFormat="0" applyBorder="0" applyAlignment="0" applyProtection="0"/>
    <xf numFmtId="0" fontId="5" fillId="11" borderId="0" applyNumberFormat="0" applyBorder="0" applyAlignment="0" applyProtection="0"/>
    <xf numFmtId="0" fontId="6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5" borderId="0" applyNumberFormat="0" applyBorder="0" applyAlignment="0" applyProtection="0"/>
    <xf numFmtId="0" fontId="7" fillId="16" borderId="0" applyNumberFormat="0" applyBorder="0" applyAlignment="0" applyProtection="0"/>
    <xf numFmtId="0" fontId="8" fillId="16" borderId="0" applyNumberFormat="0" applyBorder="0" applyAlignment="0" applyProtection="0"/>
    <xf numFmtId="0" fontId="7" fillId="17" borderId="0" applyNumberFormat="0" applyBorder="0" applyAlignment="0" applyProtection="0"/>
    <xf numFmtId="0" fontId="8" fillId="17" borderId="0" applyNumberFormat="0" applyBorder="0" applyAlignment="0" applyProtection="0"/>
    <xf numFmtId="0" fontId="7" fillId="18" borderId="0" applyNumberFormat="0" applyBorder="0" applyAlignment="0" applyProtection="0"/>
    <xf numFmtId="0" fontId="8" fillId="18" borderId="0" applyNumberFormat="0" applyBorder="0" applyAlignment="0" applyProtection="0"/>
    <xf numFmtId="0" fontId="7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0" borderId="1" applyNumberFormat="0" applyFill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4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20" borderId="4" applyNumberFormat="0" applyAlignment="0" applyProtection="0"/>
    <xf numFmtId="0" fontId="16" fillId="20" borderId="4" applyNumberFormat="0" applyAlignment="0" applyProtection="0"/>
    <xf numFmtId="0" fontId="17" fillId="0" borderId="5" applyNumberFormat="0" applyFill="0" applyAlignment="0" applyProtection="0"/>
    <xf numFmtId="0" fontId="18" fillId="0" borderId="5" applyNumberFormat="0" applyFill="0" applyAlignment="0" applyProtection="0"/>
    <xf numFmtId="0" fontId="7" fillId="21" borderId="0" applyNumberFormat="0" applyBorder="0" applyAlignment="0" applyProtection="0"/>
    <xf numFmtId="0" fontId="8" fillId="21" borderId="0" applyNumberFormat="0" applyBorder="0" applyAlignment="0" applyProtection="0"/>
    <xf numFmtId="0" fontId="7" fillId="22" borderId="0" applyNumberFormat="0" applyBorder="0" applyAlignment="0" applyProtection="0"/>
    <xf numFmtId="0" fontId="8" fillId="22" borderId="0" applyNumberFormat="0" applyBorder="0" applyAlignment="0" applyProtection="0"/>
    <xf numFmtId="0" fontId="7" fillId="23" borderId="0" applyNumberFormat="0" applyBorder="0" applyAlignment="0" applyProtection="0"/>
    <xf numFmtId="0" fontId="8" fillId="23" borderId="0" applyNumberFormat="0" applyBorder="0" applyAlignment="0" applyProtection="0"/>
    <xf numFmtId="0" fontId="7" fillId="24" borderId="0" applyNumberFormat="0" applyBorder="0" applyAlignment="0" applyProtection="0"/>
    <xf numFmtId="0" fontId="8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4" applyNumberFormat="0" applyAlignment="0" applyProtection="0"/>
    <xf numFmtId="0" fontId="21" fillId="28" borderId="4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2" fillId="29" borderId="0" applyNumberFormat="0" applyBorder="0" applyAlignment="0" applyProtection="0"/>
    <xf numFmtId="0" fontId="23" fillId="30" borderId="0" applyNumberFormat="0" applyBorder="0" applyAlignment="0" applyProtection="0"/>
    <xf numFmtId="0" fontId="24" fillId="30" borderId="0" applyNumberFormat="0" applyBorder="0" applyAlignment="0" applyProtection="0"/>
    <xf numFmtId="0" fontId="5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5" fillId="0" borderId="0"/>
    <xf numFmtId="0" fontId="2" fillId="0" borderId="0"/>
    <xf numFmtId="0" fontId="5" fillId="0" borderId="0"/>
    <xf numFmtId="0" fontId="3" fillId="0" borderId="0"/>
    <xf numFmtId="0" fontId="2" fillId="0" borderId="0"/>
    <xf numFmtId="0" fontId="6" fillId="0" borderId="0"/>
    <xf numFmtId="0" fontId="5" fillId="31" borderId="6" applyNumberFormat="0" applyFont="0" applyAlignment="0" applyProtection="0"/>
    <xf numFmtId="0" fontId="6" fillId="31" borderId="6" applyNumberFormat="0" applyFont="0" applyAlignment="0" applyProtection="0"/>
    <xf numFmtId="0" fontId="25" fillId="20" borderId="7" applyNumberFormat="0" applyAlignment="0" applyProtection="0"/>
    <xf numFmtId="0" fontId="26" fillId="20" borderId="7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8" applyNumberFormat="0" applyFill="0" applyAlignment="0" applyProtection="0"/>
    <xf numFmtId="0" fontId="33" fillId="0" borderId="8" applyNumberFormat="0" applyFill="0" applyAlignment="0" applyProtection="0"/>
    <xf numFmtId="0" fontId="34" fillId="32" borderId="9" applyNumberFormat="0" applyAlignment="0" applyProtection="0"/>
    <xf numFmtId="0" fontId="35" fillId="32" borderId="9" applyNumberFormat="0" applyAlignment="0" applyProtection="0"/>
  </cellStyleXfs>
  <cellXfs count="151">
    <xf numFmtId="0" fontId="0" fillId="0" borderId="0" xfId="0"/>
    <xf numFmtId="0" fontId="37" fillId="0" borderId="0" xfId="0" applyFont="1"/>
    <xf numFmtId="0" fontId="0" fillId="0" borderId="0" xfId="0" applyAlignment="1"/>
    <xf numFmtId="0" fontId="4" fillId="0" borderId="0" xfId="64" applyAlignment="1" applyProtection="1"/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5" fontId="37" fillId="0" borderId="0" xfId="0" applyNumberFormat="1" applyFont="1"/>
    <xf numFmtId="165" fontId="0" fillId="0" borderId="0" xfId="0" applyNumberFormat="1"/>
    <xf numFmtId="1" fontId="38" fillId="0" borderId="0" xfId="0" applyNumberFormat="1" applyFont="1" applyAlignment="1">
      <alignment horizontal="center"/>
    </xf>
    <xf numFmtId="0" fontId="37" fillId="0" borderId="0" xfId="0" applyFont="1" applyAlignment="1">
      <alignment horizontal="center"/>
    </xf>
    <xf numFmtId="2" fontId="37" fillId="0" borderId="0" xfId="0" applyNumberFormat="1" applyFont="1" applyAlignment="1">
      <alignment horizontal="center"/>
    </xf>
    <xf numFmtId="165" fontId="40" fillId="0" borderId="0" xfId="0" applyNumberFormat="1" applyFont="1" applyFill="1" applyAlignment="1">
      <alignment horizontal="center"/>
    </xf>
    <xf numFmtId="165" fontId="39" fillId="0" borderId="0" xfId="71" applyNumberFormat="1" applyFont="1" applyFill="1" applyAlignment="1">
      <alignment horizontal="center"/>
    </xf>
    <xf numFmtId="165" fontId="37" fillId="0" borderId="0" xfId="0" applyNumberFormat="1" applyFont="1" applyFill="1" applyAlignment="1">
      <alignment horizontal="center"/>
    </xf>
    <xf numFmtId="0" fontId="0" fillId="0" borderId="0" xfId="0" applyFont="1" applyAlignment="1">
      <alignment horizontal="center" vertical="center"/>
    </xf>
    <xf numFmtId="165" fontId="0" fillId="0" borderId="0" xfId="0" applyNumberFormat="1" applyFont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41" fillId="0" borderId="0" xfId="78" applyFont="1" applyAlignment="1">
      <alignment vertical="center"/>
    </xf>
    <xf numFmtId="0" fontId="41" fillId="0" borderId="0" xfId="78" applyFont="1" applyAlignment="1">
      <alignment horizontal="center" vertical="center"/>
    </xf>
    <xf numFmtId="0" fontId="0" fillId="0" borderId="0" xfId="0" applyAlignment="1">
      <alignment vertical="center"/>
    </xf>
    <xf numFmtId="2" fontId="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42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/>
    </xf>
    <xf numFmtId="0" fontId="4" fillId="34" borderId="0" xfId="64" applyFill="1" applyAlignment="1" applyProtection="1">
      <alignment horizontal="center"/>
    </xf>
    <xf numFmtId="166" fontId="0" fillId="0" borderId="0" xfId="0" applyNumberFormat="1" applyAlignment="1">
      <alignment horizontal="center"/>
    </xf>
    <xf numFmtId="0" fontId="37" fillId="0" borderId="0" xfId="0" applyFont="1" applyFill="1" applyAlignment="1">
      <alignment horizontal="center"/>
    </xf>
    <xf numFmtId="0" fontId="46" fillId="0" borderId="0" xfId="0" applyFont="1" applyAlignment="1">
      <alignment horizontal="center"/>
    </xf>
    <xf numFmtId="1" fontId="38" fillId="0" borderId="0" xfId="0" applyNumberFormat="1" applyFont="1" applyFill="1" applyAlignment="1">
      <alignment horizontal="center"/>
    </xf>
    <xf numFmtId="0" fontId="40" fillId="0" borderId="0" xfId="0" applyFont="1" applyAlignment="1">
      <alignment horizontal="center"/>
    </xf>
    <xf numFmtId="0" fontId="45" fillId="0" borderId="0" xfId="0" applyFont="1" applyAlignment="1">
      <alignment vertical="center"/>
    </xf>
    <xf numFmtId="0" fontId="4" fillId="0" borderId="0" xfId="64" applyAlignment="1" applyProtection="1">
      <alignment vertical="center"/>
    </xf>
    <xf numFmtId="0" fontId="43" fillId="0" borderId="0" xfId="0" applyFont="1" applyAlignment="1">
      <alignment vertical="center"/>
    </xf>
    <xf numFmtId="165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vertical="center"/>
    </xf>
    <xf numFmtId="0" fontId="4" fillId="34" borderId="0" xfId="64" applyFill="1" applyAlignment="1" applyProtection="1">
      <alignment horizontal="center" vertical="center"/>
    </xf>
    <xf numFmtId="0" fontId="45" fillId="0" borderId="0" xfId="0" applyFont="1" applyAlignment="1">
      <alignment horizontal="center" vertical="center"/>
    </xf>
    <xf numFmtId="2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5" fontId="37" fillId="0" borderId="0" xfId="0" applyNumberFormat="1" applyFont="1" applyAlignment="1">
      <alignment horizontal="center" vertical="center"/>
    </xf>
    <xf numFmtId="1" fontId="38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165" fontId="47" fillId="0" borderId="0" xfId="0" applyNumberFormat="1" applyFont="1" applyAlignment="1">
      <alignment horizontal="center" vertical="center"/>
    </xf>
    <xf numFmtId="2" fontId="47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165" fontId="48" fillId="0" borderId="0" xfId="0" applyNumberFormat="1" applyFont="1" applyAlignment="1">
      <alignment horizontal="center" vertical="center"/>
    </xf>
    <xf numFmtId="2" fontId="48" fillId="0" borderId="0" xfId="0" applyNumberFormat="1" applyFont="1" applyAlignment="1">
      <alignment horizontal="center"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165" fontId="49" fillId="0" borderId="0" xfId="0" applyNumberFormat="1" applyFont="1" applyAlignment="1">
      <alignment horizontal="center" vertical="center"/>
    </xf>
    <xf numFmtId="2" fontId="49" fillId="0" borderId="0" xfId="0" applyNumberFormat="1" applyFont="1" applyAlignment="1">
      <alignment horizontal="center" vertical="center"/>
    </xf>
    <xf numFmtId="0" fontId="49" fillId="0" borderId="0" xfId="0" applyFont="1" applyAlignment="1">
      <alignment vertical="center"/>
    </xf>
    <xf numFmtId="0" fontId="37" fillId="0" borderId="0" xfId="0" applyFont="1" applyFill="1" applyAlignment="1">
      <alignment horizontal="center" vertical="center"/>
    </xf>
    <xf numFmtId="1" fontId="46" fillId="0" borderId="0" xfId="0" applyNumberFormat="1" applyFont="1" applyAlignment="1">
      <alignment horizontal="center"/>
    </xf>
    <xf numFmtId="165" fontId="46" fillId="0" borderId="0" xfId="71" applyNumberFormat="1" applyFont="1" applyFill="1" applyAlignment="1">
      <alignment horizontal="center"/>
    </xf>
    <xf numFmtId="165" fontId="37" fillId="0" borderId="0" xfId="0" applyNumberFormat="1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 wrapText="1"/>
    </xf>
    <xf numFmtId="2" fontId="38" fillId="0" borderId="0" xfId="0" applyNumberFormat="1" applyFont="1" applyFill="1" applyAlignment="1">
      <alignment horizontal="center" vertical="center" wrapText="1"/>
    </xf>
    <xf numFmtId="2" fontId="37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2" fontId="36" fillId="0" borderId="0" xfId="0" applyNumberFormat="1" applyFont="1" applyFill="1" applyAlignment="1">
      <alignment horizontal="center" vertical="center" wrapText="1"/>
    </xf>
    <xf numFmtId="2" fontId="40" fillId="0" borderId="0" xfId="0" applyNumberFormat="1" applyFont="1" applyFill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0" fontId="37" fillId="0" borderId="0" xfId="0" applyFont="1" applyAlignment="1">
      <alignment vertical="center"/>
    </xf>
    <xf numFmtId="0" fontId="4" fillId="0" borderId="0" xfId="64" applyAlignment="1" applyProtection="1">
      <alignment horizontal="center" vertical="center"/>
    </xf>
    <xf numFmtId="0" fontId="4" fillId="0" borderId="0" xfId="64" applyFill="1" applyAlignment="1" applyProtection="1">
      <alignment horizontal="center" vertical="center"/>
    </xf>
    <xf numFmtId="0" fontId="4" fillId="0" borderId="0" xfId="64" applyFill="1" applyAlignment="1" applyProtection="1">
      <alignment horizontal="center"/>
    </xf>
    <xf numFmtId="0" fontId="4" fillId="0" borderId="0" xfId="64" applyAlignment="1" applyProtection="1">
      <alignment horizontal="center"/>
    </xf>
    <xf numFmtId="0" fontId="4" fillId="0" borderId="0" xfId="64" applyFont="1" applyFill="1" applyAlignment="1" applyProtection="1">
      <alignment horizontal="center"/>
    </xf>
    <xf numFmtId="0" fontId="45" fillId="0" borderId="0" xfId="0" applyFont="1" applyFill="1" applyAlignment="1">
      <alignment horizontal="center" vertical="center"/>
    </xf>
    <xf numFmtId="2" fontId="37" fillId="34" borderId="0" xfId="0" applyNumberFormat="1" applyFont="1" applyFill="1" applyAlignment="1">
      <alignment horizontal="center" vertical="center"/>
    </xf>
    <xf numFmtId="2" fontId="37" fillId="33" borderId="0" xfId="0" applyNumberFormat="1" applyFont="1" applyFill="1" applyAlignment="1">
      <alignment horizontal="center" vertical="center"/>
    </xf>
    <xf numFmtId="2" fontId="40" fillId="34" borderId="0" xfId="0" applyNumberFormat="1" applyFont="1" applyFill="1" applyAlignment="1">
      <alignment horizontal="center" vertical="center"/>
    </xf>
    <xf numFmtId="2" fontId="40" fillId="33" borderId="0" xfId="0" applyNumberFormat="1" applyFont="1" applyFill="1" applyAlignment="1">
      <alignment horizontal="center" vertical="center"/>
    </xf>
    <xf numFmtId="0" fontId="4" fillId="0" borderId="0" xfId="64" applyFont="1" applyFill="1" applyAlignment="1" applyProtection="1">
      <alignment horizontal="center" vertical="center"/>
    </xf>
    <xf numFmtId="0" fontId="50" fillId="0" borderId="0" xfId="0" applyFont="1" applyFill="1" applyAlignment="1">
      <alignment horizontal="center" vertical="center"/>
    </xf>
    <xf numFmtId="2" fontId="50" fillId="0" borderId="0" xfId="0" applyNumberFormat="1" applyFont="1" applyAlignment="1">
      <alignment horizontal="center" vertical="center"/>
    </xf>
    <xf numFmtId="2" fontId="37" fillId="34" borderId="0" xfId="0" applyNumberFormat="1" applyFont="1" applyFill="1" applyAlignment="1">
      <alignment horizontal="center"/>
    </xf>
    <xf numFmtId="2" fontId="37" fillId="36" borderId="0" xfId="0" applyNumberFormat="1" applyFont="1" applyFill="1" applyAlignment="1">
      <alignment horizontal="center"/>
    </xf>
    <xf numFmtId="164" fontId="37" fillId="0" borderId="0" xfId="0" applyNumberFormat="1" applyFont="1" applyFill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45" fillId="0" borderId="0" xfId="0" applyNumberFormat="1" applyFont="1" applyAlignment="1">
      <alignment horizontal="center" vertical="center"/>
    </xf>
    <xf numFmtId="166" fontId="32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37" fillId="0" borderId="0" xfId="0" applyFont="1" applyAlignment="1">
      <alignment horizontal="center" vertical="center" wrapText="1"/>
    </xf>
    <xf numFmtId="166" fontId="32" fillId="34" borderId="0" xfId="0" applyNumberFormat="1" applyFont="1" applyFill="1" applyAlignment="1">
      <alignment horizontal="center"/>
    </xf>
    <xf numFmtId="0" fontId="52" fillId="0" borderId="0" xfId="0" applyFont="1" applyAlignment="1">
      <alignment horizontal="center"/>
    </xf>
    <xf numFmtId="2" fontId="40" fillId="35" borderId="0" xfId="0" applyNumberFormat="1" applyFont="1" applyFill="1" applyAlignment="1">
      <alignment horizontal="center"/>
    </xf>
    <xf numFmtId="0" fontId="40" fillId="0" borderId="0" xfId="0" applyFont="1"/>
    <xf numFmtId="2" fontId="50" fillId="0" borderId="0" xfId="0" applyNumberFormat="1" applyFont="1" applyAlignment="1">
      <alignment horizontal="center"/>
    </xf>
    <xf numFmtId="0" fontId="46" fillId="0" borderId="0" xfId="0" applyFont="1" applyAlignment="1">
      <alignment horizontal="center" vertical="center"/>
    </xf>
    <xf numFmtId="164" fontId="46" fillId="0" borderId="0" xfId="0" applyNumberFormat="1" applyFont="1" applyAlignment="1">
      <alignment horizontal="center" vertical="center"/>
    </xf>
    <xf numFmtId="164" fontId="45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6" fontId="32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"/>
    </xf>
    <xf numFmtId="2" fontId="52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0" fontId="53" fillId="0" borderId="0" xfId="64" applyFont="1" applyFill="1" applyAlignment="1" applyProtection="1">
      <alignment horizontal="center" vertical="center"/>
    </xf>
    <xf numFmtId="165" fontId="39" fillId="0" borderId="0" xfId="0" applyNumberFormat="1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 wrapText="1"/>
    </xf>
    <xf numFmtId="2" fontId="39" fillId="0" borderId="0" xfId="0" applyNumberFormat="1" applyFont="1" applyFill="1" applyAlignment="1">
      <alignment horizontal="center" vertical="center"/>
    </xf>
    <xf numFmtId="0" fontId="39" fillId="0" borderId="0" xfId="0" applyFont="1" applyFill="1" applyAlignment="1">
      <alignment horizontal="center" vertical="center"/>
    </xf>
    <xf numFmtId="0" fontId="54" fillId="0" borderId="0" xfId="0" applyFont="1" applyFill="1" applyAlignment="1">
      <alignment horizontal="center" vertical="center"/>
    </xf>
    <xf numFmtId="1" fontId="39" fillId="0" borderId="0" xfId="0" applyNumberFormat="1" applyFont="1" applyFill="1" applyAlignment="1">
      <alignment horizontal="center" vertical="center"/>
    </xf>
    <xf numFmtId="1" fontId="54" fillId="0" borderId="0" xfId="0" applyNumberFormat="1" applyFont="1" applyFill="1" applyAlignment="1">
      <alignment horizontal="center" vertical="center" wrapText="1"/>
    </xf>
    <xf numFmtId="0" fontId="44" fillId="0" borderId="0" xfId="0" applyFont="1"/>
    <xf numFmtId="165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2" fontId="39" fillId="0" borderId="0" xfId="0" applyNumberFormat="1" applyFont="1" applyAlignment="1">
      <alignment horizontal="center" vertical="center"/>
    </xf>
    <xf numFmtId="2" fontId="54" fillId="0" borderId="0" xfId="0" applyNumberFormat="1" applyFont="1" applyAlignment="1">
      <alignment horizontal="center" vertical="center"/>
    </xf>
    <xf numFmtId="1" fontId="44" fillId="0" borderId="0" xfId="0" applyNumberFormat="1" applyFont="1" applyAlignment="1">
      <alignment horizontal="center"/>
    </xf>
    <xf numFmtId="1" fontId="54" fillId="0" borderId="0" xfId="0" applyNumberFormat="1" applyFont="1" applyFill="1" applyAlignment="1">
      <alignment horizontal="center" vertical="center"/>
    </xf>
    <xf numFmtId="2" fontId="44" fillId="0" borderId="0" xfId="0" applyNumberFormat="1" applyFont="1" applyAlignment="1">
      <alignment horizontal="center" vertical="center"/>
    </xf>
    <xf numFmtId="0" fontId="44" fillId="0" borderId="0" xfId="0" quotePrefix="1" applyFont="1"/>
    <xf numFmtId="1" fontId="39" fillId="0" borderId="0" xfId="0" applyNumberFormat="1" applyFont="1" applyAlignment="1">
      <alignment horizontal="center" vertical="center"/>
    </xf>
    <xf numFmtId="1" fontId="44" fillId="0" borderId="0" xfId="0" applyNumberFormat="1" applyFont="1" applyAlignment="1">
      <alignment horizontal="center"/>
    </xf>
    <xf numFmtId="2" fontId="44" fillId="0" borderId="0" xfId="0" applyNumberFormat="1" applyFont="1" applyFill="1" applyAlignment="1">
      <alignment horizontal="center" vertical="center"/>
    </xf>
    <xf numFmtId="2" fontId="54" fillId="0" borderId="0" xfId="0" applyNumberFormat="1" applyFont="1" applyFill="1" applyAlignment="1">
      <alignment horizontal="center" vertical="center"/>
    </xf>
    <xf numFmtId="1" fontId="51" fillId="0" borderId="0" xfId="0" applyNumberFormat="1" applyFont="1" applyFill="1" applyAlignment="1">
      <alignment horizontal="center" vertical="center"/>
    </xf>
    <xf numFmtId="0" fontId="44" fillId="0" borderId="0" xfId="0" applyFont="1" applyFill="1" applyAlignment="1">
      <alignment vertical="center"/>
    </xf>
    <xf numFmtId="164" fontId="39" fillId="0" borderId="0" xfId="0" applyNumberFormat="1" applyFont="1" applyFill="1" applyAlignment="1">
      <alignment horizontal="center" vertical="center" wrapText="1"/>
    </xf>
    <xf numFmtId="164" fontId="39" fillId="0" borderId="0" xfId="0" applyNumberFormat="1" applyFont="1" applyFill="1" applyAlignment="1">
      <alignment horizontal="center" vertical="center"/>
    </xf>
    <xf numFmtId="164" fontId="44" fillId="0" borderId="0" xfId="0" applyNumberFormat="1" applyFont="1" applyFill="1" applyAlignment="1">
      <alignment horizontal="center" vertical="center"/>
    </xf>
    <xf numFmtId="164" fontId="54" fillId="0" borderId="0" xfId="0" applyNumberFormat="1" applyFont="1" applyFill="1" applyAlignment="1">
      <alignment horizontal="center" vertical="center"/>
    </xf>
    <xf numFmtId="164" fontId="44" fillId="0" borderId="0" xfId="0" applyNumberFormat="1" applyFont="1" applyFill="1" applyAlignment="1">
      <alignment vertical="center"/>
    </xf>
    <xf numFmtId="2" fontId="44" fillId="0" borderId="0" xfId="0" applyNumberFormat="1" applyFont="1" applyAlignment="1">
      <alignment horizontal="center"/>
    </xf>
    <xf numFmtId="2" fontId="39" fillId="0" borderId="0" xfId="0" applyNumberFormat="1" applyFont="1" applyFill="1" applyAlignment="1">
      <alignment horizontal="center" vertical="center" wrapText="1"/>
    </xf>
    <xf numFmtId="2" fontId="44" fillId="0" borderId="0" xfId="0" applyNumberFormat="1" applyFont="1" applyFill="1" applyAlignment="1">
      <alignment vertical="center"/>
    </xf>
    <xf numFmtId="1" fontId="55" fillId="0" borderId="0" xfId="0" applyNumberFormat="1" applyFont="1" applyFill="1" applyAlignment="1">
      <alignment horizontal="center" vertical="center"/>
    </xf>
    <xf numFmtId="2" fontId="39" fillId="34" borderId="0" xfId="0" applyNumberFormat="1" applyFont="1" applyFill="1" applyAlignment="1">
      <alignment horizontal="center" vertical="center" wrapText="1"/>
    </xf>
    <xf numFmtId="2" fontId="39" fillId="33" borderId="0" xfId="0" applyNumberFormat="1" applyFont="1" applyFill="1" applyAlignment="1">
      <alignment horizontal="center" vertical="center" wrapText="1"/>
    </xf>
    <xf numFmtId="2" fontId="55" fillId="34" borderId="0" xfId="0" applyNumberFormat="1" applyFont="1" applyFill="1" applyAlignment="1">
      <alignment horizontal="center" vertical="center" wrapText="1"/>
    </xf>
    <xf numFmtId="2" fontId="51" fillId="0" borderId="0" xfId="0" applyNumberFormat="1" applyFont="1" applyFill="1" applyAlignment="1">
      <alignment horizontal="center" vertical="center"/>
    </xf>
    <xf numFmtId="2" fontId="27" fillId="0" borderId="0" xfId="0" applyNumberFormat="1" applyFont="1" applyAlignment="1">
      <alignment horizontal="center"/>
    </xf>
    <xf numFmtId="164" fontId="45" fillId="0" borderId="0" xfId="0" applyNumberFormat="1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164" fontId="37" fillId="34" borderId="0" xfId="0" applyNumberFormat="1" applyFont="1" applyFill="1" applyAlignment="1">
      <alignment horizontal="center" vertical="center"/>
    </xf>
    <xf numFmtId="0" fontId="0" fillId="34" borderId="0" xfId="0" applyFill="1" applyAlignment="1">
      <alignment horizontal="center" vertical="center"/>
    </xf>
    <xf numFmtId="2" fontId="51" fillId="0" borderId="0" xfId="0" quotePrefix="1" applyNumberFormat="1" applyFon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</cellXfs>
  <cellStyles count="92">
    <cellStyle name="20% - Cor1" xfId="1" builtinId="30" customBuiltin="1"/>
    <cellStyle name="20% - Cor1 2" xfId="2"/>
    <cellStyle name="20% - Cor2" xfId="3" builtinId="34" customBuiltin="1"/>
    <cellStyle name="20% - Cor2 2" xfId="4"/>
    <cellStyle name="20% - Cor3" xfId="5" builtinId="38" customBuiltin="1"/>
    <cellStyle name="20% - Cor3 2" xfId="6"/>
    <cellStyle name="20% - Cor4" xfId="7" builtinId="42" customBuiltin="1"/>
    <cellStyle name="20% - Cor4 2" xfId="8"/>
    <cellStyle name="20% - Cor5" xfId="9" builtinId="46" customBuiltin="1"/>
    <cellStyle name="20% - Cor5 2" xfId="10"/>
    <cellStyle name="20% - Cor6" xfId="11" builtinId="50" customBuiltin="1"/>
    <cellStyle name="20% - Cor6 2" xfId="12"/>
    <cellStyle name="40% - Cor1" xfId="13" builtinId="31" customBuiltin="1"/>
    <cellStyle name="40% - Cor1 2" xfId="14"/>
    <cellStyle name="40% - Cor2" xfId="15" builtinId="35" customBuiltin="1"/>
    <cellStyle name="40% - Cor2 2" xfId="16"/>
    <cellStyle name="40% - Cor3" xfId="17" builtinId="39" customBuiltin="1"/>
    <cellStyle name="40% - Cor3 2" xfId="18"/>
    <cellStyle name="40% - Cor4" xfId="19" builtinId="43" customBuiltin="1"/>
    <cellStyle name="40% - Cor4 2" xfId="20"/>
    <cellStyle name="40% - Cor5" xfId="21" builtinId="47" customBuiltin="1"/>
    <cellStyle name="40% - Cor5 2" xfId="22"/>
    <cellStyle name="40% - Cor6" xfId="23" builtinId="51" customBuiltin="1"/>
    <cellStyle name="40% - Cor6 2" xfId="24"/>
    <cellStyle name="60% - Cor1" xfId="25" builtinId="32" customBuiltin="1"/>
    <cellStyle name="60% - Cor1 2" xfId="26"/>
    <cellStyle name="60% - Cor2" xfId="27" builtinId="36" customBuiltin="1"/>
    <cellStyle name="60% - Cor2 2" xfId="28"/>
    <cellStyle name="60% - Cor3" xfId="29" builtinId="40" customBuiltin="1"/>
    <cellStyle name="60% - Cor3 2" xfId="30"/>
    <cellStyle name="60% - Cor4" xfId="31" builtinId="44" customBuiltin="1"/>
    <cellStyle name="60% - Cor4 2" xfId="32"/>
    <cellStyle name="60% - Cor5" xfId="33" builtinId="48" customBuiltin="1"/>
    <cellStyle name="60% - Cor5 2" xfId="34"/>
    <cellStyle name="60% - Cor6" xfId="35" builtinId="52" customBuiltin="1"/>
    <cellStyle name="60% - Cor6 2" xfId="36"/>
    <cellStyle name="Cabeçalho 1" xfId="37" builtinId="16" customBuiltin="1"/>
    <cellStyle name="Cabeçalho 1 2" xfId="38"/>
    <cellStyle name="Cabeçalho 2" xfId="39" builtinId="17" customBuiltin="1"/>
    <cellStyle name="Cabeçalho 2 2" xfId="40"/>
    <cellStyle name="Cabeçalho 3" xfId="41" builtinId="18" customBuiltin="1"/>
    <cellStyle name="Cabeçalho 3 2" xfId="42"/>
    <cellStyle name="Cabeçalho 4" xfId="43" builtinId="19" customBuiltin="1"/>
    <cellStyle name="Cabeçalho 4 2" xfId="44"/>
    <cellStyle name="Cálculo" xfId="45" builtinId="22" customBuiltin="1"/>
    <cellStyle name="Cálculo 2" xfId="46"/>
    <cellStyle name="Célula Ligada" xfId="47" builtinId="24" customBuiltin="1"/>
    <cellStyle name="Célula Ligada 2" xfId="48"/>
    <cellStyle name="Cor1" xfId="49" builtinId="29" customBuiltin="1"/>
    <cellStyle name="Cor1 2" xfId="50"/>
    <cellStyle name="Cor2" xfId="51" builtinId="33" customBuiltin="1"/>
    <cellStyle name="Cor2 2" xfId="52"/>
    <cellStyle name="Cor3" xfId="53" builtinId="37" customBuiltin="1"/>
    <cellStyle name="Cor3 2" xfId="54"/>
    <cellStyle name="Cor4" xfId="55" builtinId="41" customBuiltin="1"/>
    <cellStyle name="Cor4 2" xfId="56"/>
    <cellStyle name="Cor5" xfId="57" builtinId="45" customBuiltin="1"/>
    <cellStyle name="Cor5 2" xfId="58"/>
    <cellStyle name="Cor6" xfId="59" builtinId="49" customBuiltin="1"/>
    <cellStyle name="Cor6 2" xfId="60"/>
    <cellStyle name="Correcto 2" xfId="61"/>
    <cellStyle name="Entrada" xfId="62" builtinId="20" customBuiltin="1"/>
    <cellStyle name="Entrada 2" xfId="63"/>
    <cellStyle name="Hiperligação" xfId="64" builtinId="8"/>
    <cellStyle name="Incorrecto 2" xfId="65"/>
    <cellStyle name="Neutro" xfId="66" builtinId="28" customBuiltin="1"/>
    <cellStyle name="Neutro 2" xfId="67"/>
    <cellStyle name="Normal" xfId="0" builtinId="0"/>
    <cellStyle name="Normal 2" xfId="68"/>
    <cellStyle name="Normal 3" xfId="69"/>
    <cellStyle name="Normal 3 2" xfId="70"/>
    <cellStyle name="Normal 3 3" xfId="71"/>
    <cellStyle name="Normal 3 3 2" xfId="72"/>
    <cellStyle name="Normal 4" xfId="73"/>
    <cellStyle name="Normal 5" xfId="74"/>
    <cellStyle name="Normal 6" xfId="75"/>
    <cellStyle name="Normal 7" xfId="76"/>
    <cellStyle name="Normal 7 2" xfId="77"/>
    <cellStyle name="Normal 8" xfId="78"/>
    <cellStyle name="Nota 2" xfId="79"/>
    <cellStyle name="Nota 3" xfId="80"/>
    <cellStyle name="Saída" xfId="81" builtinId="21" customBuiltin="1"/>
    <cellStyle name="Saída 2" xfId="82"/>
    <cellStyle name="Texto de Aviso" xfId="83" builtinId="11" customBuiltin="1"/>
    <cellStyle name="Texto de Aviso 2" xfId="84"/>
    <cellStyle name="Texto Explicativo" xfId="85" builtinId="53" customBuiltin="1"/>
    <cellStyle name="Texto Explicativo 2" xfId="86"/>
    <cellStyle name="Título" xfId="87" builtinId="15" customBuiltin="1"/>
    <cellStyle name="Total" xfId="88" builtinId="25" customBuiltin="1"/>
    <cellStyle name="Total 2" xfId="89"/>
    <cellStyle name="Verificar Célula" xfId="90" builtinId="23" customBuiltin="1"/>
    <cellStyle name="Verificar Célula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Pontos exteriores, interiores</a:t>
            </a:r>
            <a:r>
              <a:rPr lang="en-US" baseline="0"/>
              <a:t> e limites da VN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Pt_Ex_In_Lim!$D$1</c:f>
              <c:strCache>
                <c:ptCount val="1"/>
                <c:pt idx="0">
                  <c:v>Y_DD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Pt_Ex_In_Lim!$C$2:$C$158</c:f>
              <c:numCache>
                <c:formatCode>0.000000</c:formatCode>
                <c:ptCount val="157"/>
                <c:pt idx="0">
                  <c:v>-7.7386410000000003</c:v>
                </c:pt>
                <c:pt idx="2">
                  <c:v>-7.7386439999999999</c:v>
                </c:pt>
                <c:pt idx="4">
                  <c:v>-7.7347070000000002</c:v>
                </c:pt>
                <c:pt idx="6">
                  <c:v>-7.7347089999999996</c:v>
                </c:pt>
                <c:pt idx="8">
                  <c:v>-7.7376699999999996</c:v>
                </c:pt>
                <c:pt idx="10">
                  <c:v>-7.7368110000000003</c:v>
                </c:pt>
                <c:pt idx="12">
                  <c:v>-7.7370660000000004</c:v>
                </c:pt>
                <c:pt idx="14">
                  <c:v>-7.7379170000000004</c:v>
                </c:pt>
                <c:pt idx="16">
                  <c:v>-7.7380019999999998</c:v>
                </c:pt>
                <c:pt idx="18">
                  <c:v>-7.7380300000000002</c:v>
                </c:pt>
                <c:pt idx="20">
                  <c:v>-7.7373820000000002</c:v>
                </c:pt>
                <c:pt idx="22">
                  <c:v>-7.7365919999999999</c:v>
                </c:pt>
                <c:pt idx="24">
                  <c:v>-7.7358909999999996</c:v>
                </c:pt>
                <c:pt idx="26">
                  <c:v>-7.7350849999999998</c:v>
                </c:pt>
                <c:pt idx="28">
                  <c:v>-7.7357449999999996</c:v>
                </c:pt>
                <c:pt idx="30">
                  <c:v>-7.7359439999999999</c:v>
                </c:pt>
                <c:pt idx="32">
                  <c:v>-7.7380279432966343</c:v>
                </c:pt>
                <c:pt idx="33">
                  <c:v>-7.7377811717762768</c:v>
                </c:pt>
                <c:pt idx="34">
                  <c:v>-7.737517462810418</c:v>
                </c:pt>
                <c:pt idx="35">
                  <c:v>-7.7370440539922951</c:v>
                </c:pt>
                <c:pt idx="36">
                  <c:v>-7.7370816089000503</c:v>
                </c:pt>
                <c:pt idx="37">
                  <c:v>-7.7376477937333048</c:v>
                </c:pt>
                <c:pt idx="38">
                  <c:v>-7.7380279432966343</c:v>
                </c:pt>
                <c:pt idx="39">
                  <c:v>-7.7380279432966343</c:v>
                </c:pt>
                <c:pt idx="41">
                  <c:v>-7.7374813376209799</c:v>
                </c:pt>
                <c:pt idx="42">
                  <c:v>-7.7371555027588368</c:v>
                </c:pt>
                <c:pt idx="43">
                  <c:v>-7.736856671603789</c:v>
                </c:pt>
                <c:pt idx="44">
                  <c:v>-7.736717742458378</c:v>
                </c:pt>
                <c:pt idx="45">
                  <c:v>-7.7365128629427797</c:v>
                </c:pt>
                <c:pt idx="46">
                  <c:v>-7.7364756549143721</c:v>
                </c:pt>
                <c:pt idx="47">
                  <c:v>-7.7361531189680726</c:v>
                </c:pt>
                <c:pt idx="48">
                  <c:v>-7.7366558354587029</c:v>
                </c:pt>
                <c:pt idx="49">
                  <c:v>-7.737427196994803</c:v>
                </c:pt>
                <c:pt idx="50">
                  <c:v>-7.7374136951033794</c:v>
                </c:pt>
                <c:pt idx="51">
                  <c:v>-7.7374813376209799</c:v>
                </c:pt>
                <c:pt idx="52">
                  <c:v>-7.7374813376209799</c:v>
                </c:pt>
                <c:pt idx="54">
                  <c:v>-7.7366563566406557</c:v>
                </c:pt>
                <c:pt idx="55">
                  <c:v>-7.7369017412444299</c:v>
                </c:pt>
                <c:pt idx="56">
                  <c:v>-7.7375334747908955</c:v>
                </c:pt>
                <c:pt idx="57">
                  <c:v>-7.737427544240477</c:v>
                </c:pt>
                <c:pt idx="58">
                  <c:v>-7.7366563566406557</c:v>
                </c:pt>
                <c:pt idx="59">
                  <c:v>-7.7366563566406557</c:v>
                </c:pt>
                <c:pt idx="61">
                  <c:v>-7.737584664289848</c:v>
                </c:pt>
                <c:pt idx="62">
                  <c:v>-7.7379667202328744</c:v>
                </c:pt>
                <c:pt idx="63">
                  <c:v>-7.7380149978555526</c:v>
                </c:pt>
                <c:pt idx="64">
                  <c:v>-7.7380400911093563</c:v>
                </c:pt>
                <c:pt idx="65">
                  <c:v>-7.7380648372463341</c:v>
                </c:pt>
                <c:pt idx="66">
                  <c:v>-7.7382792228050832</c:v>
                </c:pt>
                <c:pt idx="67">
                  <c:v>-7.7383328786157612</c:v>
                </c:pt>
                <c:pt idx="68">
                  <c:v>-7.737664979210332</c:v>
                </c:pt>
                <c:pt idx="69">
                  <c:v>-7.737584664289848</c:v>
                </c:pt>
                <c:pt idx="70">
                  <c:v>-7.737584664289848</c:v>
                </c:pt>
                <c:pt idx="72">
                  <c:v>-7.7383335725959732</c:v>
                </c:pt>
                <c:pt idx="73">
                  <c:v>-7.737677612715677</c:v>
                </c:pt>
                <c:pt idx="74">
                  <c:v>-7.7377577527497774</c:v>
                </c:pt>
                <c:pt idx="75">
                  <c:v>-7.7384491786065066</c:v>
                </c:pt>
                <c:pt idx="76">
                  <c:v>-7.7383335725959732</c:v>
                </c:pt>
                <c:pt idx="77">
                  <c:v>-7.7383335725959732</c:v>
                </c:pt>
                <c:pt idx="79">
                  <c:v>-7.7384496990354341</c:v>
                </c:pt>
                <c:pt idx="80">
                  <c:v>-7.7377582734627666</c:v>
                </c:pt>
                <c:pt idx="81">
                  <c:v>-7.7377984298096054</c:v>
                </c:pt>
                <c:pt idx="82">
                  <c:v>-7.7378461859433827</c:v>
                </c:pt>
                <c:pt idx="83">
                  <c:v>-7.7380598738638051</c:v>
                </c:pt>
                <c:pt idx="84">
                  <c:v>-7.7383244413170376</c:v>
                </c:pt>
                <c:pt idx="85">
                  <c:v>-7.7384431377219451</c:v>
                </c:pt>
                <c:pt idx="86">
                  <c:v>-7.7385258436661442</c:v>
                </c:pt>
                <c:pt idx="87">
                  <c:v>-7.7384998839570676</c:v>
                </c:pt>
                <c:pt idx="88">
                  <c:v>-7.7384496990354341</c:v>
                </c:pt>
                <c:pt idx="89">
                  <c:v>-7.7384496990354341</c:v>
                </c:pt>
                <c:pt idx="91">
                  <c:v>-7.7375827938380679</c:v>
                </c:pt>
                <c:pt idx="92">
                  <c:v>-7.7369394692475755</c:v>
                </c:pt>
                <c:pt idx="93">
                  <c:v>-7.7370829562654109</c:v>
                </c:pt>
                <c:pt idx="94">
                  <c:v>-7.7372504498360648</c:v>
                </c:pt>
                <c:pt idx="95">
                  <c:v>-7.7374295351175828</c:v>
                </c:pt>
                <c:pt idx="96">
                  <c:v>-7.7376200386729259</c:v>
                </c:pt>
                <c:pt idx="97">
                  <c:v>-7.7377150301539617</c:v>
                </c:pt>
                <c:pt idx="98">
                  <c:v>-7.7375827938380679</c:v>
                </c:pt>
                <c:pt idx="99">
                  <c:v>-7.7375827938380679</c:v>
                </c:pt>
                <c:pt idx="101">
                  <c:v>-7.736903825535407</c:v>
                </c:pt>
                <c:pt idx="102">
                  <c:v>-7.7360937027267997</c:v>
                </c:pt>
                <c:pt idx="103">
                  <c:v>-7.7362354597974932</c:v>
                </c:pt>
                <c:pt idx="104">
                  <c:v>-7.7363787279605436</c:v>
                </c:pt>
                <c:pt idx="105">
                  <c:v>-7.7365219961349521</c:v>
                </c:pt>
                <c:pt idx="106">
                  <c:v>-7.7366649168818107</c:v>
                </c:pt>
                <c:pt idx="107">
                  <c:v>-7.7366517618124631</c:v>
                </c:pt>
                <c:pt idx="108">
                  <c:v>-7.7368424389217028</c:v>
                </c:pt>
                <c:pt idx="109">
                  <c:v>-7.7368675328367615</c:v>
                </c:pt>
                <c:pt idx="110">
                  <c:v>-7.7369274016405889</c:v>
                </c:pt>
                <c:pt idx="111">
                  <c:v>-7.737035200184625</c:v>
                </c:pt>
                <c:pt idx="112">
                  <c:v>-7.736903825535407</c:v>
                </c:pt>
                <c:pt idx="113">
                  <c:v>-7.736903825535407</c:v>
                </c:pt>
                <c:pt idx="115">
                  <c:v>-7.73607017211443</c:v>
                </c:pt>
                <c:pt idx="116">
                  <c:v>-7.7353550431391964</c:v>
                </c:pt>
                <c:pt idx="117">
                  <c:v>-7.7353509296425926</c:v>
                </c:pt>
                <c:pt idx="118">
                  <c:v>-7.7353876161703106</c:v>
                </c:pt>
                <c:pt idx="119">
                  <c:v>-7.7357220823065278</c:v>
                </c:pt>
                <c:pt idx="120">
                  <c:v>-7.7361875299606258</c:v>
                </c:pt>
                <c:pt idx="121">
                  <c:v>-7.73607017211443</c:v>
                </c:pt>
                <c:pt idx="122">
                  <c:v>-7.73607017211443</c:v>
                </c:pt>
                <c:pt idx="124">
                  <c:v>-7.7353124434273779</c:v>
                </c:pt>
                <c:pt idx="125">
                  <c:v>-7.7350740082335561</c:v>
                </c:pt>
                <c:pt idx="126">
                  <c:v>-7.7350511736094907</c:v>
                </c:pt>
                <c:pt idx="127">
                  <c:v>-7.7350037649548273</c:v>
                </c:pt>
                <c:pt idx="128">
                  <c:v>-7.7349734502790657</c:v>
                </c:pt>
                <c:pt idx="129">
                  <c:v>-7.7348509267567076</c:v>
                </c:pt>
                <c:pt idx="130">
                  <c:v>-7.7348827430750955</c:v>
                </c:pt>
                <c:pt idx="131">
                  <c:v>-7.7351955989724175</c:v>
                </c:pt>
                <c:pt idx="132">
                  <c:v>-7.7353027043304623</c:v>
                </c:pt>
                <c:pt idx="133">
                  <c:v>-7.7353124434273779</c:v>
                </c:pt>
                <c:pt idx="134">
                  <c:v>-7.7353124434273779</c:v>
                </c:pt>
                <c:pt idx="136">
                  <c:v>-7.7354449319248335</c:v>
                </c:pt>
                <c:pt idx="137">
                  <c:v>-7.7357295617049306</c:v>
                </c:pt>
                <c:pt idx="138">
                  <c:v>-7.7357662487965202</c:v>
                </c:pt>
                <c:pt idx="139">
                  <c:v>-7.7357899534871599</c:v>
                </c:pt>
                <c:pt idx="140">
                  <c:v>-7.7358145274096533</c:v>
                </c:pt>
                <c:pt idx="141">
                  <c:v>-7.7360872186387812</c:v>
                </c:pt>
                <c:pt idx="142">
                  <c:v>-7.7361593757422451</c:v>
                </c:pt>
                <c:pt idx="143">
                  <c:v>-7.7362422555596826</c:v>
                </c:pt>
                <c:pt idx="144">
                  <c:v>-7.7364016366478774</c:v>
                </c:pt>
                <c:pt idx="145">
                  <c:v>-7.7354413396363624</c:v>
                </c:pt>
                <c:pt idx="146">
                  <c:v>-7.7354449319248335</c:v>
                </c:pt>
                <c:pt idx="147">
                  <c:v>-7.7354449319248335</c:v>
                </c:pt>
                <c:pt idx="149">
                  <c:v>-7.7354536265981624</c:v>
                </c:pt>
                <c:pt idx="150">
                  <c:v>-7.7364140971820445</c:v>
                </c:pt>
                <c:pt idx="151">
                  <c:v>-7.7367946362904609</c:v>
                </c:pt>
                <c:pt idx="152">
                  <c:v>-7.7362464782461808</c:v>
                </c:pt>
                <c:pt idx="153">
                  <c:v>-7.7354481214146977</c:v>
                </c:pt>
                <c:pt idx="154">
                  <c:v>-7.7354116084899962</c:v>
                </c:pt>
                <c:pt idx="155">
                  <c:v>-7.7354536265981624</c:v>
                </c:pt>
                <c:pt idx="156">
                  <c:v>-7.7354536265981624</c:v>
                </c:pt>
              </c:numCache>
            </c:numRef>
          </c:xVal>
          <c:yVal>
            <c:numRef>
              <c:f>Pt_Ex_In_Lim!$D$2:$D$158</c:f>
              <c:numCache>
                <c:formatCode>0.000000</c:formatCode>
                <c:ptCount val="157"/>
                <c:pt idx="0">
                  <c:v>41.284579000000001</c:v>
                </c:pt>
                <c:pt idx="2">
                  <c:v>41.287094000000003</c:v>
                </c:pt>
                <c:pt idx="4">
                  <c:v>41.286959000000003</c:v>
                </c:pt>
                <c:pt idx="6">
                  <c:v>41.284550000000003</c:v>
                </c:pt>
                <c:pt idx="8">
                  <c:v>41.286647000000002</c:v>
                </c:pt>
                <c:pt idx="10">
                  <c:v>41.286082999999998</c:v>
                </c:pt>
                <c:pt idx="12">
                  <c:v>41.285677999999997</c:v>
                </c:pt>
                <c:pt idx="14">
                  <c:v>41.285621999999996</c:v>
                </c:pt>
                <c:pt idx="16">
                  <c:v>41.285277000000001</c:v>
                </c:pt>
                <c:pt idx="18">
                  <c:v>41.284965</c:v>
                </c:pt>
                <c:pt idx="20">
                  <c:v>41.284945</c:v>
                </c:pt>
                <c:pt idx="22">
                  <c:v>41.284948999999997</c:v>
                </c:pt>
                <c:pt idx="24">
                  <c:v>41.284896000000003</c:v>
                </c:pt>
                <c:pt idx="26">
                  <c:v>41.285727000000001</c:v>
                </c:pt>
                <c:pt idx="28">
                  <c:v>41.285881000000003</c:v>
                </c:pt>
                <c:pt idx="30">
                  <c:v>41.285592999999999</c:v>
                </c:pt>
                <c:pt idx="32">
                  <c:v>41.286497512273172</c:v>
                </c:pt>
                <c:pt idx="33">
                  <c:v>41.286909149780747</c:v>
                </c:pt>
                <c:pt idx="34">
                  <c:v>41.286960300758089</c:v>
                </c:pt>
                <c:pt idx="35">
                  <c:v>41.286738923839046</c:v>
                </c:pt>
                <c:pt idx="36">
                  <c:v>41.286649261150146</c:v>
                </c:pt>
                <c:pt idx="37">
                  <c:v>41.286394258480669</c:v>
                </c:pt>
                <c:pt idx="38">
                  <c:v>41.286497512273172</c:v>
                </c:pt>
                <c:pt idx="39">
                  <c:v>41.286497512273172</c:v>
                </c:pt>
                <c:pt idx="41">
                  <c:v>41.286356401603356</c:v>
                </c:pt>
                <c:pt idx="42">
                  <c:v>41.286532974897945</c:v>
                </c:pt>
                <c:pt idx="43">
                  <c:v>41.286547708756508</c:v>
                </c:pt>
                <c:pt idx="44">
                  <c:v>41.286320995500688</c:v>
                </c:pt>
                <c:pt idx="45">
                  <c:v>41.286417827768069</c:v>
                </c:pt>
                <c:pt idx="46">
                  <c:v>41.28648947907832</c:v>
                </c:pt>
                <c:pt idx="47">
                  <c:v>41.286494943215367</c:v>
                </c:pt>
                <c:pt idx="48">
                  <c:v>41.285815895434922</c:v>
                </c:pt>
                <c:pt idx="49">
                  <c:v>41.286067567259146</c:v>
                </c:pt>
                <c:pt idx="50">
                  <c:v>41.286148486586541</c:v>
                </c:pt>
                <c:pt idx="51">
                  <c:v>41.286356401603356</c:v>
                </c:pt>
                <c:pt idx="52">
                  <c:v>41.286356401603356</c:v>
                </c:pt>
                <c:pt idx="54">
                  <c:v>41.285788878649285</c:v>
                </c:pt>
                <c:pt idx="55">
                  <c:v>41.285449288293997</c:v>
                </c:pt>
                <c:pt idx="56">
                  <c:v>41.285510268513647</c:v>
                </c:pt>
                <c:pt idx="57">
                  <c:v>41.286049556064178</c:v>
                </c:pt>
                <c:pt idx="58">
                  <c:v>41.285788878649285</c:v>
                </c:pt>
                <c:pt idx="59">
                  <c:v>41.285788878649285</c:v>
                </c:pt>
                <c:pt idx="61">
                  <c:v>41.285952198006818</c:v>
                </c:pt>
                <c:pt idx="62">
                  <c:v>41.285956390384115</c:v>
                </c:pt>
                <c:pt idx="63">
                  <c:v>41.28592989754285</c:v>
                </c:pt>
                <c:pt idx="64">
                  <c:v>41.285867120315025</c:v>
                </c:pt>
                <c:pt idx="65">
                  <c:v>41.285822354280533</c:v>
                </c:pt>
                <c:pt idx="66">
                  <c:v>41.285851728547236</c:v>
                </c:pt>
                <c:pt idx="67">
                  <c:v>41.285546061933722</c:v>
                </c:pt>
                <c:pt idx="68">
                  <c:v>41.285502704233402</c:v>
                </c:pt>
                <c:pt idx="69">
                  <c:v>41.285952198006818</c:v>
                </c:pt>
                <c:pt idx="70">
                  <c:v>41.285952198006818</c:v>
                </c:pt>
                <c:pt idx="72">
                  <c:v>41.28551003952785</c:v>
                </c:pt>
                <c:pt idx="73">
                  <c:v>41.285466812857869</c:v>
                </c:pt>
                <c:pt idx="74">
                  <c:v>41.28502632456501</c:v>
                </c:pt>
                <c:pt idx="75">
                  <c:v>41.285087954747539</c:v>
                </c:pt>
                <c:pt idx="76">
                  <c:v>41.28551003952785</c:v>
                </c:pt>
                <c:pt idx="77">
                  <c:v>41.28551003952785</c:v>
                </c:pt>
                <c:pt idx="79">
                  <c:v>41.285060937939797</c:v>
                </c:pt>
                <c:pt idx="80">
                  <c:v>41.284999307764174</c:v>
                </c:pt>
                <c:pt idx="81">
                  <c:v>41.284774560776775</c:v>
                </c:pt>
                <c:pt idx="82">
                  <c:v>41.284775084792393</c:v>
                </c:pt>
                <c:pt idx="83">
                  <c:v>41.284840481828603</c:v>
                </c:pt>
                <c:pt idx="84">
                  <c:v>41.284744301446487</c:v>
                </c:pt>
                <c:pt idx="85">
                  <c:v>41.284781633313138</c:v>
                </c:pt>
                <c:pt idx="86">
                  <c:v>41.284827577874957</c:v>
                </c:pt>
                <c:pt idx="87">
                  <c:v>41.284935383247408</c:v>
                </c:pt>
                <c:pt idx="88">
                  <c:v>41.285060937939797</c:v>
                </c:pt>
                <c:pt idx="89">
                  <c:v>41.285060937939797</c:v>
                </c:pt>
                <c:pt idx="91">
                  <c:v>41.285429742256454</c:v>
                </c:pt>
                <c:pt idx="92">
                  <c:v>41.285350620027273</c:v>
                </c:pt>
                <c:pt idx="93">
                  <c:v>41.284721670169489</c:v>
                </c:pt>
                <c:pt idx="94">
                  <c:v>41.284705493978286</c:v>
                </c:pt>
                <c:pt idx="95">
                  <c:v>41.284707459785963</c:v>
                </c:pt>
                <c:pt idx="96">
                  <c:v>41.284736573140684</c:v>
                </c:pt>
                <c:pt idx="97">
                  <c:v>41.284764638101201</c:v>
                </c:pt>
                <c:pt idx="98">
                  <c:v>41.285429742256454</c:v>
                </c:pt>
                <c:pt idx="99">
                  <c:v>41.285429742256454</c:v>
                </c:pt>
                <c:pt idx="101">
                  <c:v>41.285341221133528</c:v>
                </c:pt>
                <c:pt idx="102">
                  <c:v>41.285242247470357</c:v>
                </c:pt>
                <c:pt idx="103">
                  <c:v>41.284703354725671</c:v>
                </c:pt>
                <c:pt idx="104">
                  <c:v>41.284704928659735</c:v>
                </c:pt>
                <c:pt idx="105">
                  <c:v>41.284706502415197</c:v>
                </c:pt>
                <c:pt idx="106">
                  <c:v>41.284726087185938</c:v>
                </c:pt>
                <c:pt idx="107">
                  <c:v>41.284788995239133</c:v>
                </c:pt>
                <c:pt idx="108">
                  <c:v>41.284809104284435</c:v>
                </c:pt>
                <c:pt idx="109">
                  <c:v>41.284746327310735</c:v>
                </c:pt>
                <c:pt idx="110">
                  <c:v>41.284737977212636</c:v>
                </c:pt>
                <c:pt idx="111">
                  <c:v>41.284721145837196</c:v>
                </c:pt>
                <c:pt idx="112">
                  <c:v>41.285341221133528</c:v>
                </c:pt>
                <c:pt idx="113">
                  <c:v>41.285341221133528</c:v>
                </c:pt>
                <c:pt idx="115">
                  <c:v>41.28522397391027</c:v>
                </c:pt>
                <c:pt idx="116">
                  <c:v>41.285153061308087</c:v>
                </c:pt>
                <c:pt idx="117">
                  <c:v>41.284747678406561</c:v>
                </c:pt>
                <c:pt idx="118">
                  <c:v>41.284703044220485</c:v>
                </c:pt>
                <c:pt idx="119">
                  <c:v>41.28469771332864</c:v>
                </c:pt>
                <c:pt idx="120">
                  <c:v>41.2847118356366</c:v>
                </c:pt>
                <c:pt idx="121">
                  <c:v>41.28522397391027</c:v>
                </c:pt>
                <c:pt idx="122">
                  <c:v>41.28522397391027</c:v>
                </c:pt>
                <c:pt idx="124">
                  <c:v>41.285503885579033</c:v>
                </c:pt>
                <c:pt idx="125">
                  <c:v>41.285483248818636</c:v>
                </c:pt>
                <c:pt idx="126">
                  <c:v>41.285428952692506</c:v>
                </c:pt>
                <c:pt idx="127">
                  <c:v>41.285410416328247</c:v>
                </c:pt>
                <c:pt idx="128">
                  <c:v>41.285743360548523</c:v>
                </c:pt>
                <c:pt idx="129">
                  <c:v>41.285904148062279</c:v>
                </c:pt>
                <c:pt idx="130">
                  <c:v>41.286111670544088</c:v>
                </c:pt>
                <c:pt idx="131">
                  <c:v>41.285989006002005</c:v>
                </c:pt>
                <c:pt idx="132">
                  <c:v>41.286008198652098</c:v>
                </c:pt>
                <c:pt idx="133">
                  <c:v>41.285503885579033</c:v>
                </c:pt>
                <c:pt idx="134">
                  <c:v>41.285503885579033</c:v>
                </c:pt>
                <c:pt idx="136">
                  <c:v>41.286063807333527</c:v>
                </c:pt>
                <c:pt idx="137">
                  <c:v>41.286166018585433</c:v>
                </c:pt>
                <c:pt idx="138">
                  <c:v>41.28612138429687</c:v>
                </c:pt>
                <c:pt idx="139">
                  <c:v>41.286130652328147</c:v>
                </c:pt>
                <c:pt idx="140">
                  <c:v>41.286094892395681</c:v>
                </c:pt>
                <c:pt idx="141">
                  <c:v>41.286196971554091</c:v>
                </c:pt>
                <c:pt idx="142">
                  <c:v>41.28617074188039</c:v>
                </c:pt>
                <c:pt idx="143">
                  <c:v>41.286207682484815</c:v>
                </c:pt>
                <c:pt idx="144">
                  <c:v>41.285993253360985</c:v>
                </c:pt>
                <c:pt idx="145">
                  <c:v>41.285631407715549</c:v>
                </c:pt>
                <c:pt idx="146">
                  <c:v>41.286063807333527</c:v>
                </c:pt>
                <c:pt idx="147">
                  <c:v>41.286063807333527</c:v>
                </c:pt>
                <c:pt idx="149">
                  <c:v>41.285613527785834</c:v>
                </c:pt>
                <c:pt idx="150">
                  <c:v>41.285966367732783</c:v>
                </c:pt>
                <c:pt idx="151">
                  <c:v>41.285430097139503</c:v>
                </c:pt>
                <c:pt idx="152">
                  <c:v>41.285370031091055</c:v>
                </c:pt>
                <c:pt idx="153">
                  <c:v>41.285280189645512</c:v>
                </c:pt>
                <c:pt idx="154">
                  <c:v>41.285315818250858</c:v>
                </c:pt>
                <c:pt idx="155">
                  <c:v>41.285613527785834</c:v>
                </c:pt>
                <c:pt idx="156">
                  <c:v>41.285613527785834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74D-4705-89BC-B1D380C7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18512"/>
        <c:axId val="351560232"/>
      </c:scatterChart>
      <c:valAx>
        <c:axId val="116618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51560232"/>
        <c:crosses val="autoZero"/>
        <c:crossBetween val="midCat"/>
      </c:valAx>
      <c:valAx>
        <c:axId val="351560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116618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SlP2O5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[1]Correlacoes!$C$17</c:f>
              <c:strCache>
                <c:ptCount val="1"/>
                <c:pt idx="0">
                  <c:v>SlP2O5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</c:trendlineLbl>
          </c:trendline>
          <c:xVal>
            <c:numRef>
              <c:f>[1]Correlacoes!$B$18:$B$29</c:f>
              <c:numCache>
                <c:formatCode>General</c:formatCode>
                <c:ptCount val="12"/>
                <c:pt idx="0">
                  <c:v>2.8</c:v>
                </c:pt>
                <c:pt idx="1">
                  <c:v>3.5</c:v>
                </c:pt>
                <c:pt idx="2">
                  <c:v>3.3</c:v>
                </c:pt>
                <c:pt idx="3">
                  <c:v>2.9</c:v>
                </c:pt>
                <c:pt idx="4">
                  <c:v>2.8</c:v>
                </c:pt>
                <c:pt idx="5">
                  <c:v>2.7</c:v>
                </c:pt>
                <c:pt idx="6">
                  <c:v>2.6</c:v>
                </c:pt>
                <c:pt idx="7">
                  <c:v>2.2000000000000002</c:v>
                </c:pt>
                <c:pt idx="8">
                  <c:v>1.9</c:v>
                </c:pt>
                <c:pt idx="9">
                  <c:v>2.2000000000000002</c:v>
                </c:pt>
                <c:pt idx="10">
                  <c:v>2.9</c:v>
                </c:pt>
                <c:pt idx="11">
                  <c:v>2.8</c:v>
                </c:pt>
              </c:numCache>
            </c:numRef>
          </c:xVal>
          <c:yVal>
            <c:numRef>
              <c:f>[1]Correlacoes!$C$18:$C$29</c:f>
              <c:numCache>
                <c:formatCode>General</c:formatCode>
                <c:ptCount val="12"/>
                <c:pt idx="0">
                  <c:v>91</c:v>
                </c:pt>
                <c:pt idx="1">
                  <c:v>246</c:v>
                </c:pt>
                <c:pt idx="2">
                  <c:v>246</c:v>
                </c:pt>
                <c:pt idx="3">
                  <c:v>52</c:v>
                </c:pt>
                <c:pt idx="4">
                  <c:v>107</c:v>
                </c:pt>
                <c:pt idx="5">
                  <c:v>152</c:v>
                </c:pt>
                <c:pt idx="6">
                  <c:v>68</c:v>
                </c:pt>
                <c:pt idx="7">
                  <c:v>54</c:v>
                </c:pt>
                <c:pt idx="8">
                  <c:v>52</c:v>
                </c:pt>
                <c:pt idx="9">
                  <c:v>102</c:v>
                </c:pt>
                <c:pt idx="10">
                  <c:v>142</c:v>
                </c:pt>
                <c:pt idx="11">
                  <c:v>142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80-4345-88C4-41B7318D1F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56496"/>
        <c:axId val="350997840"/>
      </c:scatterChart>
      <c:valAx>
        <c:axId val="37856496"/>
        <c:scaling>
          <c:orientation val="minMax"/>
          <c:max val="3.5"/>
          <c:min val="1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50997840"/>
        <c:crosses val="autoZero"/>
        <c:crossBetween val="midCat"/>
      </c:valAx>
      <c:valAx>
        <c:axId val="350997840"/>
        <c:scaling>
          <c:orientation val="minMax"/>
          <c:max val="25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7856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PT" sz="1100"/>
              <a:t>NDVI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PT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[1]Correlacoes!$D$17</c:f>
              <c:strCache>
                <c:ptCount val="1"/>
                <c:pt idx="0">
                  <c:v>NDVI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PT"/>
                </a:p>
              </c:txPr>
            </c:trendlineLbl>
          </c:trendline>
          <c:xVal>
            <c:numRef>
              <c:f>[1]Correlacoes!$B$18:$B$29</c:f>
              <c:numCache>
                <c:formatCode>General</c:formatCode>
                <c:ptCount val="12"/>
                <c:pt idx="0">
                  <c:v>2.8</c:v>
                </c:pt>
                <c:pt idx="1">
                  <c:v>3.5</c:v>
                </c:pt>
                <c:pt idx="2">
                  <c:v>3.3</c:v>
                </c:pt>
                <c:pt idx="3">
                  <c:v>2.9</c:v>
                </c:pt>
                <c:pt idx="4">
                  <c:v>2.8</c:v>
                </c:pt>
                <c:pt idx="5">
                  <c:v>2.7</c:v>
                </c:pt>
                <c:pt idx="6">
                  <c:v>2.6</c:v>
                </c:pt>
                <c:pt idx="7">
                  <c:v>2.2000000000000002</c:v>
                </c:pt>
                <c:pt idx="8">
                  <c:v>1.9</c:v>
                </c:pt>
                <c:pt idx="9">
                  <c:v>2.2000000000000002</c:v>
                </c:pt>
                <c:pt idx="10">
                  <c:v>2.9</c:v>
                </c:pt>
                <c:pt idx="11">
                  <c:v>2.8</c:v>
                </c:pt>
              </c:numCache>
            </c:numRef>
          </c:xVal>
          <c:yVal>
            <c:numRef>
              <c:f>[1]Correlacoes!$D$18:$D$29</c:f>
              <c:numCache>
                <c:formatCode>General</c:formatCode>
                <c:ptCount val="12"/>
                <c:pt idx="0">
                  <c:v>0.89058506596670595</c:v>
                </c:pt>
                <c:pt idx="1">
                  <c:v>0.92606941817270216</c:v>
                </c:pt>
                <c:pt idx="2">
                  <c:v>0.90300715100975981</c:v>
                </c:pt>
                <c:pt idx="3">
                  <c:v>0.88332924134544566</c:v>
                </c:pt>
                <c:pt idx="4">
                  <c:v>0.85511363636363635</c:v>
                </c:pt>
                <c:pt idx="5">
                  <c:v>0.87385405207187394</c:v>
                </c:pt>
                <c:pt idx="6">
                  <c:v>0.87983349970805957</c:v>
                </c:pt>
                <c:pt idx="7">
                  <c:v>0.83472319165350273</c:v>
                </c:pt>
                <c:pt idx="8">
                  <c:v>0.86495300951388476</c:v>
                </c:pt>
                <c:pt idx="9">
                  <c:v>0.8720325341014995</c:v>
                </c:pt>
                <c:pt idx="10">
                  <c:v>0.90338971006253554</c:v>
                </c:pt>
                <c:pt idx="11">
                  <c:v>0.9194583414358195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17-4E18-BD35-9F73F266B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632384"/>
        <c:axId val="351895920"/>
      </c:scatterChart>
      <c:valAx>
        <c:axId val="352632384"/>
        <c:scaling>
          <c:orientation val="minMax"/>
          <c:max val="3.5"/>
          <c:min val="1.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51895920"/>
        <c:crosses val="autoZero"/>
        <c:crossBetween val="midCat"/>
      </c:valAx>
      <c:valAx>
        <c:axId val="35189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PT"/>
          </a:p>
        </c:txPr>
        <c:crossAx val="352632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r>
              <a:rPr lang="pt-PT"/>
              <a:t>Vinha Nova - Sr. de Lurdes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PtLimGr01!$D$1</c:f>
              <c:strCache>
                <c:ptCount val="1"/>
                <c:pt idx="0">
                  <c:v>Y_DD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PtLimGr01!$C$2:$C$114</c:f>
              <c:numCache>
                <c:formatCode>0.000000</c:formatCode>
                <c:ptCount val="113"/>
                <c:pt idx="0">
                  <c:v>-7.7380279432966343</c:v>
                </c:pt>
                <c:pt idx="1">
                  <c:v>-7.7377811717762768</c:v>
                </c:pt>
                <c:pt idx="2">
                  <c:v>-7.737517462810418</c:v>
                </c:pt>
                <c:pt idx="3">
                  <c:v>-7.7370440539922951</c:v>
                </c:pt>
                <c:pt idx="4">
                  <c:v>-7.7370816089000503</c:v>
                </c:pt>
                <c:pt idx="5">
                  <c:v>-7.7376477937333048</c:v>
                </c:pt>
                <c:pt idx="6">
                  <c:v>-7.7380279432966343</c:v>
                </c:pt>
                <c:pt idx="8">
                  <c:v>-7.7374813376209799</c:v>
                </c:pt>
                <c:pt idx="9">
                  <c:v>-7.7371555027588368</c:v>
                </c:pt>
                <c:pt idx="10">
                  <c:v>-7.736856671603789</c:v>
                </c:pt>
                <c:pt idx="11">
                  <c:v>-7.736717742458378</c:v>
                </c:pt>
                <c:pt idx="12">
                  <c:v>-7.7365128629427797</c:v>
                </c:pt>
                <c:pt idx="13">
                  <c:v>-7.7364756549143721</c:v>
                </c:pt>
                <c:pt idx="14">
                  <c:v>-7.7361531189680726</c:v>
                </c:pt>
                <c:pt idx="15">
                  <c:v>-7.7366558354587029</c:v>
                </c:pt>
                <c:pt idx="16">
                  <c:v>-7.737427196994803</c:v>
                </c:pt>
                <c:pt idx="17">
                  <c:v>-7.7374136951033794</c:v>
                </c:pt>
                <c:pt idx="18">
                  <c:v>-7.7374813376209799</c:v>
                </c:pt>
                <c:pt idx="20">
                  <c:v>-7.7366563566406557</c:v>
                </c:pt>
                <c:pt idx="21">
                  <c:v>-7.7369017412444299</c:v>
                </c:pt>
                <c:pt idx="22">
                  <c:v>-7.7375334747908955</c:v>
                </c:pt>
                <c:pt idx="23">
                  <c:v>-7.737427544240477</c:v>
                </c:pt>
                <c:pt idx="24">
                  <c:v>-7.7366563566406557</c:v>
                </c:pt>
                <c:pt idx="26">
                  <c:v>-7.737584664289848</c:v>
                </c:pt>
                <c:pt idx="27">
                  <c:v>-7.7379667202328744</c:v>
                </c:pt>
                <c:pt idx="28">
                  <c:v>-7.7380149978555526</c:v>
                </c:pt>
                <c:pt idx="29">
                  <c:v>-7.7380400911093563</c:v>
                </c:pt>
                <c:pt idx="30">
                  <c:v>-7.7380648372463341</c:v>
                </c:pt>
                <c:pt idx="31">
                  <c:v>-7.7382792228050832</c:v>
                </c:pt>
                <c:pt idx="32">
                  <c:v>-7.7383328786157612</c:v>
                </c:pt>
                <c:pt idx="33">
                  <c:v>-7.737664979210332</c:v>
                </c:pt>
                <c:pt idx="34">
                  <c:v>-7.737584664289848</c:v>
                </c:pt>
                <c:pt idx="36">
                  <c:v>-7.7383335725959732</c:v>
                </c:pt>
                <c:pt idx="37">
                  <c:v>-7.737677612715677</c:v>
                </c:pt>
                <c:pt idx="38">
                  <c:v>-7.7377577527497774</c:v>
                </c:pt>
                <c:pt idx="39">
                  <c:v>-7.7384491786065066</c:v>
                </c:pt>
                <c:pt idx="40">
                  <c:v>-7.7383335725959732</c:v>
                </c:pt>
                <c:pt idx="42">
                  <c:v>-7.7384496990354341</c:v>
                </c:pt>
                <c:pt idx="43">
                  <c:v>-7.7377582734627666</c:v>
                </c:pt>
                <c:pt idx="44">
                  <c:v>-7.7377984298096054</c:v>
                </c:pt>
                <c:pt idx="45">
                  <c:v>-7.7378461859433827</c:v>
                </c:pt>
                <c:pt idx="46">
                  <c:v>-7.7380598738638051</c:v>
                </c:pt>
                <c:pt idx="47">
                  <c:v>-7.7383244413170376</c:v>
                </c:pt>
                <c:pt idx="48">
                  <c:v>-7.7384431377219451</c:v>
                </c:pt>
                <c:pt idx="49">
                  <c:v>-7.7385258436661442</c:v>
                </c:pt>
                <c:pt idx="50">
                  <c:v>-7.7384998839570676</c:v>
                </c:pt>
                <c:pt idx="51">
                  <c:v>-7.7384496990354341</c:v>
                </c:pt>
                <c:pt idx="53">
                  <c:v>-7.7375827938380679</c:v>
                </c:pt>
                <c:pt idx="54">
                  <c:v>-7.7369394692475755</c:v>
                </c:pt>
                <c:pt idx="55">
                  <c:v>-7.7370829562654109</c:v>
                </c:pt>
                <c:pt idx="56">
                  <c:v>-7.7372504498360648</c:v>
                </c:pt>
                <c:pt idx="57">
                  <c:v>-7.7374295351175828</c:v>
                </c:pt>
                <c:pt idx="58">
                  <c:v>-7.7376200386729259</c:v>
                </c:pt>
                <c:pt idx="59">
                  <c:v>-7.7377150301539617</c:v>
                </c:pt>
                <c:pt idx="60">
                  <c:v>-7.7375827938380679</c:v>
                </c:pt>
                <c:pt idx="62">
                  <c:v>-7.736903825535407</c:v>
                </c:pt>
                <c:pt idx="63">
                  <c:v>-7.7360937027267997</c:v>
                </c:pt>
                <c:pt idx="64">
                  <c:v>-7.7362354597974932</c:v>
                </c:pt>
                <c:pt idx="65">
                  <c:v>-7.7363787279605436</c:v>
                </c:pt>
                <c:pt idx="66">
                  <c:v>-7.7365219961349521</c:v>
                </c:pt>
                <c:pt idx="67">
                  <c:v>-7.7366649168818107</c:v>
                </c:pt>
                <c:pt idx="68">
                  <c:v>-7.7366517618124631</c:v>
                </c:pt>
                <c:pt idx="69">
                  <c:v>-7.7368424389217028</c:v>
                </c:pt>
                <c:pt idx="70">
                  <c:v>-7.7368675328367615</c:v>
                </c:pt>
                <c:pt idx="71">
                  <c:v>-7.7369274016405889</c:v>
                </c:pt>
                <c:pt idx="72">
                  <c:v>-7.737035200184625</c:v>
                </c:pt>
                <c:pt idx="73">
                  <c:v>-7.736903825535407</c:v>
                </c:pt>
                <c:pt idx="75">
                  <c:v>-7.73607017211443</c:v>
                </c:pt>
                <c:pt idx="76">
                  <c:v>-7.7353550431391964</c:v>
                </c:pt>
                <c:pt idx="77">
                  <c:v>-7.7353509296425926</c:v>
                </c:pt>
                <c:pt idx="78">
                  <c:v>-7.7353876161703106</c:v>
                </c:pt>
                <c:pt idx="79">
                  <c:v>-7.7357220823065278</c:v>
                </c:pt>
                <c:pt idx="80">
                  <c:v>-7.7361875299606258</c:v>
                </c:pt>
                <c:pt idx="81">
                  <c:v>-7.73607017211443</c:v>
                </c:pt>
                <c:pt idx="83">
                  <c:v>-7.7353124434273779</c:v>
                </c:pt>
                <c:pt idx="84">
                  <c:v>-7.7350740082335561</c:v>
                </c:pt>
                <c:pt idx="85">
                  <c:v>-7.7350511736094907</c:v>
                </c:pt>
                <c:pt idx="86">
                  <c:v>-7.7350037649548273</c:v>
                </c:pt>
                <c:pt idx="87">
                  <c:v>-7.7349734502790657</c:v>
                </c:pt>
                <c:pt idx="88">
                  <c:v>-7.7348509267567076</c:v>
                </c:pt>
                <c:pt idx="89">
                  <c:v>-7.7348827430750955</c:v>
                </c:pt>
                <c:pt idx="90">
                  <c:v>-7.7351955989724175</c:v>
                </c:pt>
                <c:pt idx="91">
                  <c:v>-7.7353027043304623</c:v>
                </c:pt>
                <c:pt idx="92">
                  <c:v>-7.7353124434273779</c:v>
                </c:pt>
                <c:pt idx="94">
                  <c:v>-7.7354449319248335</c:v>
                </c:pt>
                <c:pt idx="95">
                  <c:v>-7.7357295617049306</c:v>
                </c:pt>
                <c:pt idx="96">
                  <c:v>-7.7357662487965202</c:v>
                </c:pt>
                <c:pt idx="97">
                  <c:v>-7.7357899534871599</c:v>
                </c:pt>
                <c:pt idx="98">
                  <c:v>-7.7358145274096533</c:v>
                </c:pt>
                <c:pt idx="99">
                  <c:v>-7.7360872186387812</c:v>
                </c:pt>
                <c:pt idx="100">
                  <c:v>-7.7361593757422451</c:v>
                </c:pt>
                <c:pt idx="101">
                  <c:v>-7.7362422555596826</c:v>
                </c:pt>
                <c:pt idx="102">
                  <c:v>-7.7364016366478774</c:v>
                </c:pt>
                <c:pt idx="103">
                  <c:v>-7.7354413396363624</c:v>
                </c:pt>
                <c:pt idx="104">
                  <c:v>-7.7354449319248335</c:v>
                </c:pt>
                <c:pt idx="106">
                  <c:v>-7.7354536265981624</c:v>
                </c:pt>
                <c:pt idx="107">
                  <c:v>-7.7364140971820445</c:v>
                </c:pt>
                <c:pt idx="108">
                  <c:v>-7.7367946362904609</c:v>
                </c:pt>
                <c:pt idx="109">
                  <c:v>-7.7362464782461808</c:v>
                </c:pt>
                <c:pt idx="110">
                  <c:v>-7.7354481214146977</c:v>
                </c:pt>
                <c:pt idx="111">
                  <c:v>-7.7354116084899962</c:v>
                </c:pt>
                <c:pt idx="112">
                  <c:v>-7.7354536265981624</c:v>
                </c:pt>
              </c:numCache>
            </c:numRef>
          </c:xVal>
          <c:yVal>
            <c:numRef>
              <c:f>PtLimGr01!$D$2:$D$114</c:f>
              <c:numCache>
                <c:formatCode>0.000000</c:formatCode>
                <c:ptCount val="113"/>
                <c:pt idx="0">
                  <c:v>41.286497512273172</c:v>
                </c:pt>
                <c:pt idx="1">
                  <c:v>41.286909149780747</c:v>
                </c:pt>
                <c:pt idx="2">
                  <c:v>41.286960300758089</c:v>
                </c:pt>
                <c:pt idx="3">
                  <c:v>41.286738923839046</c:v>
                </c:pt>
                <c:pt idx="4">
                  <c:v>41.286649261150146</c:v>
                </c:pt>
                <c:pt idx="5">
                  <c:v>41.286394258480669</c:v>
                </c:pt>
                <c:pt idx="6">
                  <c:v>41.286497512273172</c:v>
                </c:pt>
                <c:pt idx="8">
                  <c:v>41.286356401603356</c:v>
                </c:pt>
                <c:pt idx="9">
                  <c:v>41.286532974897945</c:v>
                </c:pt>
                <c:pt idx="10">
                  <c:v>41.286547708756508</c:v>
                </c:pt>
                <c:pt idx="11">
                  <c:v>41.286320995500688</c:v>
                </c:pt>
                <c:pt idx="12">
                  <c:v>41.286417827768069</c:v>
                </c:pt>
                <c:pt idx="13">
                  <c:v>41.28648947907832</c:v>
                </c:pt>
                <c:pt idx="14">
                  <c:v>41.286494943215367</c:v>
                </c:pt>
                <c:pt idx="15">
                  <c:v>41.285815895434922</c:v>
                </c:pt>
                <c:pt idx="16">
                  <c:v>41.286067567259146</c:v>
                </c:pt>
                <c:pt idx="17">
                  <c:v>41.286148486586541</c:v>
                </c:pt>
                <c:pt idx="18">
                  <c:v>41.286356401603356</c:v>
                </c:pt>
                <c:pt idx="20">
                  <c:v>41.285788878649285</c:v>
                </c:pt>
                <c:pt idx="21">
                  <c:v>41.285449288293997</c:v>
                </c:pt>
                <c:pt idx="22">
                  <c:v>41.285510268513647</c:v>
                </c:pt>
                <c:pt idx="23">
                  <c:v>41.286049556064178</c:v>
                </c:pt>
                <c:pt idx="24">
                  <c:v>41.285788878649285</c:v>
                </c:pt>
                <c:pt idx="26">
                  <c:v>41.285952198006818</c:v>
                </c:pt>
                <c:pt idx="27">
                  <c:v>41.285956390384115</c:v>
                </c:pt>
                <c:pt idx="28">
                  <c:v>41.28592989754285</c:v>
                </c:pt>
                <c:pt idx="29">
                  <c:v>41.285867120315025</c:v>
                </c:pt>
                <c:pt idx="30">
                  <c:v>41.285822354280533</c:v>
                </c:pt>
                <c:pt idx="31">
                  <c:v>41.285851728547236</c:v>
                </c:pt>
                <c:pt idx="32">
                  <c:v>41.285546061933722</c:v>
                </c:pt>
                <c:pt idx="33">
                  <c:v>41.285502704233402</c:v>
                </c:pt>
                <c:pt idx="34">
                  <c:v>41.285952198006818</c:v>
                </c:pt>
                <c:pt idx="36">
                  <c:v>41.28551003952785</c:v>
                </c:pt>
                <c:pt idx="37">
                  <c:v>41.285466812857869</c:v>
                </c:pt>
                <c:pt idx="38">
                  <c:v>41.28502632456501</c:v>
                </c:pt>
                <c:pt idx="39">
                  <c:v>41.285087954747539</c:v>
                </c:pt>
                <c:pt idx="40">
                  <c:v>41.28551003952785</c:v>
                </c:pt>
                <c:pt idx="42">
                  <c:v>41.285060937939797</c:v>
                </c:pt>
                <c:pt idx="43">
                  <c:v>41.284999307764174</c:v>
                </c:pt>
                <c:pt idx="44">
                  <c:v>41.284774560776775</c:v>
                </c:pt>
                <c:pt idx="45">
                  <c:v>41.284775084792393</c:v>
                </c:pt>
                <c:pt idx="46">
                  <c:v>41.284840481828603</c:v>
                </c:pt>
                <c:pt idx="47">
                  <c:v>41.284744301446487</c:v>
                </c:pt>
                <c:pt idx="48">
                  <c:v>41.284781633313138</c:v>
                </c:pt>
                <c:pt idx="49">
                  <c:v>41.284827577874957</c:v>
                </c:pt>
                <c:pt idx="50">
                  <c:v>41.284935383247408</c:v>
                </c:pt>
                <c:pt idx="51">
                  <c:v>41.285060937939797</c:v>
                </c:pt>
                <c:pt idx="53">
                  <c:v>41.285429742256454</c:v>
                </c:pt>
                <c:pt idx="54">
                  <c:v>41.285350620027273</c:v>
                </c:pt>
                <c:pt idx="55">
                  <c:v>41.284721670169489</c:v>
                </c:pt>
                <c:pt idx="56">
                  <c:v>41.284705493978286</c:v>
                </c:pt>
                <c:pt idx="57">
                  <c:v>41.284707459785963</c:v>
                </c:pt>
                <c:pt idx="58">
                  <c:v>41.284736573140684</c:v>
                </c:pt>
                <c:pt idx="59">
                  <c:v>41.284764638101201</c:v>
                </c:pt>
                <c:pt idx="60">
                  <c:v>41.285429742256454</c:v>
                </c:pt>
                <c:pt idx="62">
                  <c:v>41.285341221133528</c:v>
                </c:pt>
                <c:pt idx="63">
                  <c:v>41.285242247470357</c:v>
                </c:pt>
                <c:pt idx="64">
                  <c:v>41.284703354725671</c:v>
                </c:pt>
                <c:pt idx="65">
                  <c:v>41.284704928659735</c:v>
                </c:pt>
                <c:pt idx="66">
                  <c:v>41.284706502415197</c:v>
                </c:pt>
                <c:pt idx="67">
                  <c:v>41.284726087185938</c:v>
                </c:pt>
                <c:pt idx="68">
                  <c:v>41.284788995239133</c:v>
                </c:pt>
                <c:pt idx="69">
                  <c:v>41.284809104284435</c:v>
                </c:pt>
                <c:pt idx="70">
                  <c:v>41.284746327310735</c:v>
                </c:pt>
                <c:pt idx="71">
                  <c:v>41.284737977212636</c:v>
                </c:pt>
                <c:pt idx="72">
                  <c:v>41.284721145837196</c:v>
                </c:pt>
                <c:pt idx="73">
                  <c:v>41.285341221133528</c:v>
                </c:pt>
                <c:pt idx="75">
                  <c:v>41.28522397391027</c:v>
                </c:pt>
                <c:pt idx="76">
                  <c:v>41.285153061308087</c:v>
                </c:pt>
                <c:pt idx="77">
                  <c:v>41.284747678406561</c:v>
                </c:pt>
                <c:pt idx="78">
                  <c:v>41.284703044220485</c:v>
                </c:pt>
                <c:pt idx="79">
                  <c:v>41.28469771332864</c:v>
                </c:pt>
                <c:pt idx="80">
                  <c:v>41.2847118356366</c:v>
                </c:pt>
                <c:pt idx="81">
                  <c:v>41.28522397391027</c:v>
                </c:pt>
                <c:pt idx="83">
                  <c:v>41.285503885579033</c:v>
                </c:pt>
                <c:pt idx="84">
                  <c:v>41.285483248818636</c:v>
                </c:pt>
                <c:pt idx="85">
                  <c:v>41.285428952692506</c:v>
                </c:pt>
                <c:pt idx="86">
                  <c:v>41.285410416328247</c:v>
                </c:pt>
                <c:pt idx="87">
                  <c:v>41.285743360548523</c:v>
                </c:pt>
                <c:pt idx="88">
                  <c:v>41.285904148062279</c:v>
                </c:pt>
                <c:pt idx="89">
                  <c:v>41.286111670544088</c:v>
                </c:pt>
                <c:pt idx="90">
                  <c:v>41.285989006002005</c:v>
                </c:pt>
                <c:pt idx="91">
                  <c:v>41.286008198652098</c:v>
                </c:pt>
                <c:pt idx="92">
                  <c:v>41.285503885579033</c:v>
                </c:pt>
                <c:pt idx="94">
                  <c:v>41.286063807333527</c:v>
                </c:pt>
                <c:pt idx="95">
                  <c:v>41.286166018585433</c:v>
                </c:pt>
                <c:pt idx="96">
                  <c:v>41.28612138429687</c:v>
                </c:pt>
                <c:pt idx="97">
                  <c:v>41.286130652328147</c:v>
                </c:pt>
                <c:pt idx="98">
                  <c:v>41.286094892395681</c:v>
                </c:pt>
                <c:pt idx="99">
                  <c:v>41.286196971554091</c:v>
                </c:pt>
                <c:pt idx="100">
                  <c:v>41.28617074188039</c:v>
                </c:pt>
                <c:pt idx="101">
                  <c:v>41.286207682484815</c:v>
                </c:pt>
                <c:pt idx="102">
                  <c:v>41.285993253360985</c:v>
                </c:pt>
                <c:pt idx="103">
                  <c:v>41.285631407715549</c:v>
                </c:pt>
                <c:pt idx="104">
                  <c:v>41.286063807333527</c:v>
                </c:pt>
                <c:pt idx="106">
                  <c:v>41.285613527785834</c:v>
                </c:pt>
                <c:pt idx="107">
                  <c:v>41.285966367732783</c:v>
                </c:pt>
                <c:pt idx="108">
                  <c:v>41.285430097139503</c:v>
                </c:pt>
                <c:pt idx="109">
                  <c:v>41.285370031091055</c:v>
                </c:pt>
                <c:pt idx="110">
                  <c:v>41.285280189645512</c:v>
                </c:pt>
                <c:pt idx="111">
                  <c:v>41.285315818250858</c:v>
                </c:pt>
                <c:pt idx="112">
                  <c:v>41.285613527785834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F4-4669-80A1-4CA409FF5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673360"/>
        <c:axId val="352652328"/>
      </c:scatterChart>
      <c:valAx>
        <c:axId val="3526733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PT"/>
                  <a:t>Eixo dos XX</a:t>
                </a:r>
              </a:p>
            </c:rich>
          </c:tx>
          <c:overlay val="0"/>
        </c:title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352652328"/>
        <c:crosses val="autoZero"/>
        <c:crossBetween val="midCat"/>
      </c:valAx>
      <c:valAx>
        <c:axId val="352652328"/>
        <c:scaling>
          <c:orientation val="minMax"/>
          <c:max val="41.2869999999999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PT"/>
                  <a:t>Eixo dos YY</a:t>
                </a:r>
              </a:p>
            </c:rich>
          </c:tx>
          <c:overlay val="0"/>
        </c:title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pt-PT"/>
          </a:p>
        </c:txPr>
        <c:crossAx val="35267336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1</xdr:row>
      <xdr:rowOff>34290</xdr:rowOff>
    </xdr:from>
    <xdr:to>
      <xdr:col>22</xdr:col>
      <xdr:colOff>472440</xdr:colOff>
      <xdr:row>37</xdr:row>
      <xdr:rowOff>34290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104775</xdr:colOff>
      <xdr:row>16</xdr:row>
      <xdr:rowOff>61912</xdr:rowOff>
    </xdr:from>
    <xdr:to>
      <xdr:col>15</xdr:col>
      <xdr:colOff>409575</xdr:colOff>
      <xdr:row>30</xdr:row>
      <xdr:rowOff>123825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28575</xdr:colOff>
      <xdr:row>16</xdr:row>
      <xdr:rowOff>52387</xdr:rowOff>
    </xdr:from>
    <xdr:to>
      <xdr:col>23</xdr:col>
      <xdr:colOff>333375</xdr:colOff>
      <xdr:row>30</xdr:row>
      <xdr:rowOff>128587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14</xdr:col>
      <xdr:colOff>47625</xdr:colOff>
      <xdr:row>27</xdr:row>
      <xdr:rowOff>152400</xdr:rowOff>
    </xdr:from>
    <xdr:ext cx="732765" cy="264560"/>
    <xdr:sp macro="" textlink="">
      <xdr:nvSpPr>
        <xdr:cNvPr id="4" name="CaixaDeTexto 3"/>
        <xdr:cNvSpPr txBox="1"/>
      </xdr:nvSpPr>
      <xdr:spPr>
        <a:xfrm>
          <a:off x="8115300" y="5295900"/>
          <a:ext cx="7327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/>
            <a:t>kg/planta</a:t>
          </a:r>
        </a:p>
      </xdr:txBody>
    </xdr:sp>
    <xdr:clientData/>
  </xdr:oneCellAnchor>
  <xdr:oneCellAnchor>
    <xdr:from>
      <xdr:col>21</xdr:col>
      <xdr:colOff>552450</xdr:colOff>
      <xdr:row>27</xdr:row>
      <xdr:rowOff>142875</xdr:rowOff>
    </xdr:from>
    <xdr:ext cx="732765" cy="264560"/>
    <xdr:sp macro="" textlink="">
      <xdr:nvSpPr>
        <xdr:cNvPr id="5" name="CaixaDeTexto 4"/>
        <xdr:cNvSpPr txBox="1"/>
      </xdr:nvSpPr>
      <xdr:spPr>
        <a:xfrm>
          <a:off x="12887325" y="5286375"/>
          <a:ext cx="73276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PT" sz="1100"/>
            <a:t>kg/planta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1</xdr:row>
      <xdr:rowOff>30480</xdr:rowOff>
    </xdr:from>
    <xdr:to>
      <xdr:col>20</xdr:col>
      <xdr:colOff>510540</xdr:colOff>
      <xdr:row>36</xdr:row>
      <xdr:rowOff>0</xdr:rowOff>
    </xdr:to>
    <xdr:graphicFrame macro="">
      <xdr:nvGraphicFramePr>
        <xdr:cNvPr id="109516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137160</xdr:colOff>
      <xdr:row>6</xdr:row>
      <xdr:rowOff>118110</xdr:rowOff>
    </xdr:from>
    <xdr:ext cx="628050" cy="248851"/>
    <xdr:sp macro="" textlink="PtLimGr01!$G$2">
      <xdr:nvSpPr>
        <xdr:cNvPr id="3" name="CaixaDeTexto 2"/>
        <xdr:cNvSpPr txBox="1"/>
      </xdr:nvSpPr>
      <xdr:spPr>
        <a:xfrm>
          <a:off x="6065520" y="1169670"/>
          <a:ext cx="62805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4AF9B42C-DBEF-4286-93CC-73FFD5558E9C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456</a:t>
          </a:fld>
          <a:endParaRPr lang="pt-PT" sz="1100"/>
        </a:p>
      </xdr:txBody>
    </xdr:sp>
    <xdr:clientData/>
  </xdr:oneCellAnchor>
  <xdr:oneCellAnchor>
    <xdr:from>
      <xdr:col>13</xdr:col>
      <xdr:colOff>13335</xdr:colOff>
      <xdr:row>11</xdr:row>
      <xdr:rowOff>32385</xdr:rowOff>
    </xdr:from>
    <xdr:ext cx="662940" cy="249054"/>
    <xdr:sp macro="" textlink="PtLimGr01!$G$3">
      <xdr:nvSpPr>
        <xdr:cNvPr id="4" name="CaixaDeTexto 3"/>
        <xdr:cNvSpPr txBox="1"/>
      </xdr:nvSpPr>
      <xdr:spPr>
        <a:xfrm>
          <a:off x="6947535" y="2127885"/>
          <a:ext cx="662940" cy="2490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BC2F948B-35E8-462D-B511-5D3B4EDEB947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463</a:t>
          </a:fld>
          <a:endParaRPr lang="pt-PT" sz="1100"/>
        </a:p>
      </xdr:txBody>
    </xdr:sp>
    <xdr:clientData/>
  </xdr:oneCellAnchor>
  <xdr:oneCellAnchor>
    <xdr:from>
      <xdr:col>12</xdr:col>
      <xdr:colOff>45720</xdr:colOff>
      <xdr:row>18</xdr:row>
      <xdr:rowOff>38100</xdr:rowOff>
    </xdr:from>
    <xdr:ext cx="192428" cy="271710"/>
    <xdr:sp macro="" textlink="">
      <xdr:nvSpPr>
        <xdr:cNvPr id="5" name="CaixaDeTexto 4"/>
        <xdr:cNvSpPr txBox="1"/>
      </xdr:nvSpPr>
      <xdr:spPr>
        <a:xfrm>
          <a:off x="6389370" y="295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PT"/>
        </a:p>
      </xdr:txBody>
    </xdr:sp>
    <xdr:clientData/>
  </xdr:oneCellAnchor>
  <xdr:oneCellAnchor>
    <xdr:from>
      <xdr:col>10</xdr:col>
      <xdr:colOff>114300</xdr:colOff>
      <xdr:row>16</xdr:row>
      <xdr:rowOff>121920</xdr:rowOff>
    </xdr:from>
    <xdr:ext cx="594360" cy="255961"/>
    <xdr:sp macro="" textlink="PtLimGr01!$G$5">
      <xdr:nvSpPr>
        <xdr:cNvPr id="6" name="CaixaDeTexto 5"/>
        <xdr:cNvSpPr txBox="1"/>
      </xdr:nvSpPr>
      <xdr:spPr>
        <a:xfrm>
          <a:off x="5276850" y="3084195"/>
          <a:ext cx="594360" cy="255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03249268-D230-4981-8C4D-66A88BCDF016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461</a:t>
          </a:fld>
          <a:endParaRPr lang="pt-PT" sz="1100"/>
        </a:p>
      </xdr:txBody>
    </xdr:sp>
    <xdr:clientData/>
  </xdr:oneCellAnchor>
  <xdr:oneCellAnchor>
    <xdr:from>
      <xdr:col>9</xdr:col>
      <xdr:colOff>438150</xdr:colOff>
      <xdr:row>21</xdr:row>
      <xdr:rowOff>142875</xdr:rowOff>
    </xdr:from>
    <xdr:ext cx="601980" cy="248851"/>
    <xdr:sp macro="" textlink="PtLimGr01!$G$6">
      <xdr:nvSpPr>
        <xdr:cNvPr id="7" name="CaixaDeTexto 6"/>
        <xdr:cNvSpPr txBox="1"/>
      </xdr:nvSpPr>
      <xdr:spPr>
        <a:xfrm>
          <a:off x="5010150" y="3914775"/>
          <a:ext cx="60198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B3DC8209-8741-4454-9A6C-77D5509BE816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466</a:t>
          </a:fld>
          <a:endParaRPr lang="pt-PT" sz="1100"/>
        </a:p>
      </xdr:txBody>
    </xdr:sp>
    <xdr:clientData/>
  </xdr:oneCellAnchor>
  <xdr:oneCellAnchor>
    <xdr:from>
      <xdr:col>9</xdr:col>
      <xdr:colOff>207645</xdr:colOff>
      <xdr:row>26</xdr:row>
      <xdr:rowOff>74295</xdr:rowOff>
    </xdr:from>
    <xdr:ext cx="630554" cy="255961"/>
    <xdr:sp macro="" textlink="PtLimGr01!$G$7">
      <xdr:nvSpPr>
        <xdr:cNvPr id="8" name="CaixaDeTexto 7"/>
        <xdr:cNvSpPr txBox="1"/>
      </xdr:nvSpPr>
      <xdr:spPr>
        <a:xfrm>
          <a:off x="4779645" y="4655820"/>
          <a:ext cx="630554" cy="255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B8D8427B-0D71-4918-A603-E2CA7BED4870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470</a:t>
          </a:fld>
          <a:endParaRPr lang="pt-PT" sz="1100"/>
        </a:p>
      </xdr:txBody>
    </xdr:sp>
    <xdr:clientData/>
  </xdr:oneCellAnchor>
  <xdr:oneCellAnchor>
    <xdr:from>
      <xdr:col>11</xdr:col>
      <xdr:colOff>396240</xdr:colOff>
      <xdr:row>24</xdr:row>
      <xdr:rowOff>51435</xdr:rowOff>
    </xdr:from>
    <xdr:ext cx="725466" cy="249054"/>
    <xdr:sp macro="" textlink="PtLimGr01!$G$8">
      <xdr:nvSpPr>
        <xdr:cNvPr id="9" name="CaixaDeTexto 8"/>
        <xdr:cNvSpPr txBox="1"/>
      </xdr:nvSpPr>
      <xdr:spPr>
        <a:xfrm>
          <a:off x="6149340" y="4309110"/>
          <a:ext cx="725466" cy="24905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44CC00B7-51B7-46EC-B464-E545BFA3B7EF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468</a:t>
          </a:fld>
          <a:endParaRPr lang="pt-PT" sz="1100"/>
        </a:p>
      </xdr:txBody>
    </xdr:sp>
    <xdr:clientData/>
  </xdr:oneCellAnchor>
  <xdr:oneCellAnchor>
    <xdr:from>
      <xdr:col>13</xdr:col>
      <xdr:colOff>499110</xdr:colOff>
      <xdr:row>25</xdr:row>
      <xdr:rowOff>59055</xdr:rowOff>
    </xdr:from>
    <xdr:ext cx="683654" cy="256170"/>
    <xdr:sp macro="" textlink="PtLimGr01!$G$9">
      <xdr:nvSpPr>
        <xdr:cNvPr id="10" name="CaixaDeTexto 9"/>
        <xdr:cNvSpPr txBox="1"/>
      </xdr:nvSpPr>
      <xdr:spPr>
        <a:xfrm>
          <a:off x="7433310" y="4478655"/>
          <a:ext cx="683654" cy="256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8227C0CF-C9D2-49F9-821F-58454715571B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471</a:t>
          </a:fld>
          <a:endParaRPr lang="pt-PT" sz="1100"/>
        </a:p>
      </xdr:txBody>
    </xdr:sp>
    <xdr:clientData/>
  </xdr:oneCellAnchor>
  <xdr:oneCellAnchor>
    <xdr:from>
      <xdr:col>16</xdr:col>
      <xdr:colOff>60960</xdr:colOff>
      <xdr:row>26</xdr:row>
      <xdr:rowOff>144780</xdr:rowOff>
    </xdr:from>
    <xdr:ext cx="803179" cy="248851"/>
    <xdr:sp macro="" textlink="PtLimGr01!$G$10">
      <xdr:nvSpPr>
        <xdr:cNvPr id="11" name="CaixaDeTexto 10"/>
        <xdr:cNvSpPr txBox="1"/>
      </xdr:nvSpPr>
      <xdr:spPr>
        <a:xfrm>
          <a:off x="9037320" y="4701540"/>
          <a:ext cx="803179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80B64E84-A2DE-4F32-A993-276792067270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473</a:t>
          </a:fld>
          <a:endParaRPr lang="pt-PT" sz="1100"/>
        </a:p>
      </xdr:txBody>
    </xdr:sp>
    <xdr:clientData/>
  </xdr:oneCellAnchor>
  <xdr:oneCellAnchor>
    <xdr:from>
      <xdr:col>17</xdr:col>
      <xdr:colOff>552450</xdr:colOff>
      <xdr:row>15</xdr:row>
      <xdr:rowOff>146685</xdr:rowOff>
    </xdr:from>
    <xdr:ext cx="613623" cy="248851"/>
    <xdr:sp macro="" textlink="PtLimGr01!$G$11">
      <xdr:nvSpPr>
        <xdr:cNvPr id="12" name="CaixaDeTexto 11"/>
        <xdr:cNvSpPr txBox="1"/>
      </xdr:nvSpPr>
      <xdr:spPr>
        <a:xfrm>
          <a:off x="9848850" y="2947035"/>
          <a:ext cx="613623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2A9F7F94-1638-4A74-91EF-794E432ADC8D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471</a:t>
          </a:fld>
          <a:endParaRPr lang="pt-PT" sz="1100"/>
        </a:p>
      </xdr:txBody>
    </xdr:sp>
    <xdr:clientData/>
  </xdr:oneCellAnchor>
  <xdr:oneCellAnchor>
    <xdr:from>
      <xdr:col>15</xdr:col>
      <xdr:colOff>569595</xdr:colOff>
      <xdr:row>13</xdr:row>
      <xdr:rowOff>156210</xdr:rowOff>
    </xdr:from>
    <xdr:ext cx="716120" cy="248851"/>
    <xdr:sp macro="" textlink="PtLimGr01!$G$12">
      <xdr:nvSpPr>
        <xdr:cNvPr id="13" name="CaixaDeTexto 12"/>
        <xdr:cNvSpPr txBox="1"/>
      </xdr:nvSpPr>
      <xdr:spPr>
        <a:xfrm>
          <a:off x="8684895" y="2632710"/>
          <a:ext cx="716120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8C549F95-CAF7-49F6-BAD3-A29AEEAC11DA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465</a:t>
          </a:fld>
          <a:endParaRPr lang="en-US"/>
        </a:p>
      </xdr:txBody>
    </xdr:sp>
    <xdr:clientData/>
  </xdr:oneCellAnchor>
  <xdr:oneCellAnchor>
    <xdr:from>
      <xdr:col>15</xdr:col>
      <xdr:colOff>135255</xdr:colOff>
      <xdr:row>18</xdr:row>
      <xdr:rowOff>0</xdr:rowOff>
    </xdr:from>
    <xdr:ext cx="661659" cy="248851"/>
    <xdr:sp macro="" textlink="PtLimGr01!$G$13">
      <xdr:nvSpPr>
        <xdr:cNvPr id="14" name="CaixaDeTexto 13"/>
        <xdr:cNvSpPr txBox="1"/>
      </xdr:nvSpPr>
      <xdr:spPr>
        <a:xfrm>
          <a:off x="8250555" y="3286125"/>
          <a:ext cx="661659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2E87912A-B05C-4C4E-BA33-27BF00E399FB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468</a:t>
          </a:fld>
          <a:endParaRPr lang="pt-PT" sz="1100"/>
        </a:p>
      </xdr:txBody>
    </xdr:sp>
    <xdr:clientData/>
  </xdr:oneCellAnchor>
  <xdr:oneCellAnchor>
    <xdr:from>
      <xdr:col>13</xdr:col>
      <xdr:colOff>163830</xdr:colOff>
      <xdr:row>3</xdr:row>
      <xdr:rowOff>140970</xdr:rowOff>
    </xdr:from>
    <xdr:ext cx="830233" cy="321879"/>
    <xdr:sp macro="" textlink="PtLimGr01!$G$1">
      <xdr:nvSpPr>
        <xdr:cNvPr id="2" name="CaixaDeTexto 1"/>
        <xdr:cNvSpPr txBox="1"/>
      </xdr:nvSpPr>
      <xdr:spPr>
        <a:xfrm>
          <a:off x="7313295" y="661035"/>
          <a:ext cx="822820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fld id="{67A9793F-8EB0-4C08-B249-79568F6842F3}" type="TxLink">
            <a:rPr lang="en-US" sz="14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Cotas</a:t>
          </a:fld>
          <a:endParaRPr lang="pt-PT" sz="1400"/>
        </a:p>
      </xdr:txBody>
    </xdr:sp>
    <xdr:clientData/>
  </xdr:one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0.38166</cdr:x>
      <cdr:y>0.48091</cdr:y>
    </cdr:from>
    <cdr:to>
      <cdr:x>0.45701</cdr:x>
      <cdr:y>0.512</cdr:y>
    </cdr:to>
    <cdr:sp macro="" textlink="PtLimGr01!$G$4">
      <cdr:nvSpPr>
        <cdr:cNvPr id="2" name="CaixaDeTexto 1"/>
        <cdr:cNvSpPr txBox="1"/>
      </cdr:nvSpPr>
      <cdr:spPr>
        <a:xfrm xmlns:a="http://schemas.openxmlformats.org/drawingml/2006/main">
          <a:off x="3217352" y="3055620"/>
          <a:ext cx="616102" cy="19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F01A0CDA-A999-41C0-947B-EBD793CF73BA}" type="TxLink">
            <a:rPr lang="en-US" sz="1000" b="0" i="0" u="none" strike="noStrike">
              <a:solidFill>
                <a:srgbClr val="000000"/>
              </a:solidFill>
              <a:latin typeface="Calibri"/>
              <a:cs typeface="Calibri"/>
            </a:rPr>
            <a:pPr algn="ctr"/>
            <a:t>466</a:t>
          </a:fld>
          <a:endParaRPr lang="pt-PT" sz="1100"/>
        </a:p>
      </cdr:txBody>
    </cdr:sp>
  </cdr:relSizeAnchor>
  <cdr:relSizeAnchor xmlns:cdr="http://schemas.openxmlformats.org/drawingml/2006/chartDrawing">
    <cdr:from>
      <cdr:x>0.71529</cdr:x>
      <cdr:y>0.20243</cdr:y>
    </cdr:from>
    <cdr:to>
      <cdr:x>0.82749</cdr:x>
      <cdr:y>0.36465</cdr:y>
    </cdr:to>
    <cdr:sp macro="" textlink="">
      <cdr:nvSpPr>
        <cdr:cNvPr id="3" name="CaixaDeTexto 2"/>
        <cdr:cNvSpPr txBox="1"/>
      </cdr:nvSpPr>
      <cdr:spPr>
        <a:xfrm xmlns:a="http://schemas.openxmlformats.org/drawingml/2006/main">
          <a:off x="5829300" y="114109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pt-PT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487680</xdr:colOff>
      <xdr:row>34</xdr:row>
      <xdr:rowOff>167640</xdr:rowOff>
    </xdr:to>
    <xdr:pic>
      <xdr:nvPicPr>
        <xdr:cNvPr id="744541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12480" cy="6385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P_PC\0Aulas\UC_APE\APE_Dados\Dados_Excel\0Dados_VN_F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Teste"/>
      <sheetName val="Pt_Ext"/>
      <sheetName val="Pt_Int"/>
      <sheetName val="PtExtInt"/>
      <sheetName val="Pt_Lim"/>
      <sheetName val="Pt_Ex_In_Lim"/>
      <sheetName val="Dd_Alunos"/>
      <sheetName val="Dd_FAS"/>
      <sheetName val="Correlacoes"/>
      <sheetName val="Dd_P_A_FAS"/>
      <sheetName val="PtLimGr01"/>
      <sheetName val="Pt_Ext_Sl"/>
      <sheetName val="PtLim_GPS01"/>
      <sheetName val="PtLimGPS01_Cr"/>
      <sheetName val="PtLim_QGIS01"/>
      <sheetName val="PtLim_QGIS02"/>
      <sheetName val="Graf_Lim"/>
      <sheetName val="PtIntExtDd"/>
      <sheetName val="PtIntExtCotas"/>
      <sheetName val="DdFolhas"/>
      <sheetName val="DdSolo"/>
      <sheetName val="DdPlantas"/>
      <sheetName val="Dados_Tt"/>
      <sheetName val="DdMedias"/>
      <sheetName val="SPAD_NDVI"/>
      <sheetName val="Mapas_DD"/>
      <sheetName val="MapasUTM"/>
      <sheetName val="G600LimAgr"/>
      <sheetName val="G60CxLimEno"/>
      <sheetName val="G600LimEno"/>
      <sheetName val="Dd_Tt"/>
      <sheetName val="Garmi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7">
          <cell r="C17" t="str">
            <v>SlP2O5</v>
          </cell>
          <cell r="D17" t="str">
            <v>NDVI</v>
          </cell>
        </row>
        <row r="18">
          <cell r="B18">
            <v>2.8</v>
          </cell>
          <cell r="C18">
            <v>91</v>
          </cell>
          <cell r="D18">
            <v>0.89058506596670595</v>
          </cell>
        </row>
        <row r="19">
          <cell r="B19">
            <v>3.5</v>
          </cell>
          <cell r="C19">
            <v>246</v>
          </cell>
          <cell r="D19">
            <v>0.92606941817270216</v>
          </cell>
        </row>
        <row r="20">
          <cell r="B20">
            <v>3.3</v>
          </cell>
          <cell r="C20">
            <v>246</v>
          </cell>
          <cell r="D20">
            <v>0.90300715100975981</v>
          </cell>
        </row>
        <row r="21">
          <cell r="B21">
            <v>2.9</v>
          </cell>
          <cell r="C21">
            <v>52</v>
          </cell>
          <cell r="D21">
            <v>0.88332924134544566</v>
          </cell>
        </row>
        <row r="22">
          <cell r="B22">
            <v>2.8</v>
          </cell>
          <cell r="C22">
            <v>107</v>
          </cell>
          <cell r="D22">
            <v>0.85511363636363635</v>
          </cell>
        </row>
        <row r="23">
          <cell r="B23">
            <v>2.7</v>
          </cell>
          <cell r="C23">
            <v>152</v>
          </cell>
          <cell r="D23">
            <v>0.87385405207187394</v>
          </cell>
        </row>
        <row r="24">
          <cell r="B24">
            <v>2.6</v>
          </cell>
          <cell r="C24">
            <v>68</v>
          </cell>
          <cell r="D24">
            <v>0.87983349970805957</v>
          </cell>
        </row>
        <row r="25">
          <cell r="B25">
            <v>2.2000000000000002</v>
          </cell>
          <cell r="C25">
            <v>54</v>
          </cell>
          <cell r="D25">
            <v>0.83472319165350273</v>
          </cell>
        </row>
        <row r="26">
          <cell r="B26">
            <v>1.9</v>
          </cell>
          <cell r="C26">
            <v>52</v>
          </cell>
          <cell r="D26">
            <v>0.86495300951388476</v>
          </cell>
        </row>
        <row r="27">
          <cell r="B27">
            <v>2.2000000000000002</v>
          </cell>
          <cell r="C27">
            <v>102</v>
          </cell>
          <cell r="D27">
            <v>0.8720325341014995</v>
          </cell>
        </row>
        <row r="28">
          <cell r="B28">
            <v>2.9</v>
          </cell>
          <cell r="C28">
            <v>142</v>
          </cell>
          <cell r="D28">
            <v>0.90338971006253554</v>
          </cell>
        </row>
        <row r="29">
          <cell r="B29">
            <v>2.8</v>
          </cell>
          <cell r="C29">
            <v>142</v>
          </cell>
          <cell r="D29">
            <v>0.9194583414358195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ncbi.nlm.nih.gov/pmc/articles/PMC4548214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1" width="15.33203125" customWidth="1"/>
    <col min="2" max="2" width="101.109375" customWidth="1"/>
  </cols>
  <sheetData>
    <row r="1" spans="1:2" s="20" customFormat="1" ht="25.2" customHeight="1" x14ac:dyDescent="0.3">
      <c r="A1" s="32" t="s">
        <v>223</v>
      </c>
      <c r="B1" s="32" t="s">
        <v>35</v>
      </c>
    </row>
    <row r="2" spans="1:2" s="20" customFormat="1" ht="25.2" customHeight="1" x14ac:dyDescent="0.3">
      <c r="A2" s="33" t="s">
        <v>258</v>
      </c>
      <c r="B2" s="34" t="s">
        <v>257</v>
      </c>
    </row>
    <row r="3" spans="1:2" s="20" customFormat="1" ht="25.2" customHeight="1" x14ac:dyDescent="0.3">
      <c r="A3" s="33" t="s">
        <v>225</v>
      </c>
      <c r="B3" s="34" t="s">
        <v>259</v>
      </c>
    </row>
    <row r="4" spans="1:2" s="20" customFormat="1" ht="25.2" customHeight="1" x14ac:dyDescent="0.3">
      <c r="A4" s="33" t="s">
        <v>260</v>
      </c>
      <c r="B4" s="34" t="s">
        <v>261</v>
      </c>
    </row>
    <row r="5" spans="1:2" s="20" customFormat="1" ht="25.2" customHeight="1" x14ac:dyDescent="0.3">
      <c r="A5" s="33" t="s">
        <v>299</v>
      </c>
      <c r="B5" s="34" t="s">
        <v>300</v>
      </c>
    </row>
    <row r="6" spans="1:2" s="20" customFormat="1" ht="25.2" customHeight="1" x14ac:dyDescent="0.3">
      <c r="A6" s="33" t="s">
        <v>262</v>
      </c>
      <c r="B6" s="34" t="s">
        <v>264</v>
      </c>
    </row>
    <row r="7" spans="1:2" s="20" customFormat="1" ht="25.2" customHeight="1" x14ac:dyDescent="0.3">
      <c r="A7" s="33" t="s">
        <v>291</v>
      </c>
      <c r="B7" s="34" t="s">
        <v>292</v>
      </c>
    </row>
    <row r="8" spans="1:2" s="20" customFormat="1" ht="25.2" customHeight="1" x14ac:dyDescent="0.3">
      <c r="A8" s="33" t="s">
        <v>263</v>
      </c>
      <c r="B8" s="34" t="s">
        <v>265</v>
      </c>
    </row>
    <row r="9" spans="1:2" s="20" customFormat="1" ht="25.2" customHeight="1" x14ac:dyDescent="0.3">
      <c r="A9" s="33" t="s">
        <v>266</v>
      </c>
      <c r="B9" s="34" t="s">
        <v>267</v>
      </c>
    </row>
    <row r="10" spans="1:2" s="20" customFormat="1" ht="25.2" customHeight="1" x14ac:dyDescent="0.3">
      <c r="A10" s="33" t="s">
        <v>297</v>
      </c>
      <c r="B10" s="34" t="s">
        <v>298</v>
      </c>
    </row>
    <row r="11" spans="1:2" s="20" customFormat="1" ht="25.2" customHeight="1" x14ac:dyDescent="0.3">
      <c r="A11" s="33" t="s">
        <v>268</v>
      </c>
      <c r="B11" s="34" t="s">
        <v>270</v>
      </c>
    </row>
    <row r="12" spans="1:2" s="20" customFormat="1" ht="25.2" customHeight="1" x14ac:dyDescent="0.3">
      <c r="A12" s="33" t="s">
        <v>269</v>
      </c>
      <c r="B12" s="34" t="s">
        <v>271</v>
      </c>
    </row>
    <row r="13" spans="1:2" s="20" customFormat="1" ht="25.2" customHeight="1" x14ac:dyDescent="0.3">
      <c r="A13" s="33" t="s">
        <v>272</v>
      </c>
      <c r="B13" s="34" t="s">
        <v>294</v>
      </c>
    </row>
    <row r="14" spans="1:2" s="20" customFormat="1" ht="25.2" customHeight="1" x14ac:dyDescent="0.3">
      <c r="A14" s="33" t="s">
        <v>293</v>
      </c>
      <c r="B14" s="34" t="s">
        <v>295</v>
      </c>
    </row>
    <row r="15" spans="1:2" s="20" customFormat="1" ht="25.2" customHeight="1" x14ac:dyDescent="0.3">
      <c r="A15" s="33" t="s">
        <v>273</v>
      </c>
      <c r="B15" s="34" t="s">
        <v>274</v>
      </c>
    </row>
    <row r="16" spans="1:2" s="20" customFormat="1" ht="25.2" customHeight="1" x14ac:dyDescent="0.3">
      <c r="A16" s="33" t="s">
        <v>275</v>
      </c>
      <c r="B16" s="34" t="s">
        <v>274</v>
      </c>
    </row>
    <row r="17" spans="1:2" s="20" customFormat="1" ht="25.2" customHeight="1" x14ac:dyDescent="0.3">
      <c r="A17" s="33" t="s">
        <v>222</v>
      </c>
      <c r="B17" s="34" t="s">
        <v>276</v>
      </c>
    </row>
    <row r="18" spans="1:2" s="20" customFormat="1" ht="25.2" customHeight="1" x14ac:dyDescent="0.3">
      <c r="A18" s="33" t="s">
        <v>277</v>
      </c>
      <c r="B18" s="34" t="s">
        <v>278</v>
      </c>
    </row>
    <row r="19" spans="1:2" s="20" customFormat="1" ht="25.2" customHeight="1" x14ac:dyDescent="0.3">
      <c r="A19" s="33" t="s">
        <v>213</v>
      </c>
      <c r="B19" s="34" t="s">
        <v>279</v>
      </c>
    </row>
    <row r="20" spans="1:2" s="20" customFormat="1" ht="25.2" customHeight="1" x14ac:dyDescent="0.3">
      <c r="A20" s="33" t="s">
        <v>214</v>
      </c>
      <c r="B20" s="34" t="s">
        <v>280</v>
      </c>
    </row>
    <row r="21" spans="1:2" s="20" customFormat="1" ht="25.2" customHeight="1" x14ac:dyDescent="0.3">
      <c r="A21" s="33" t="s">
        <v>215</v>
      </c>
      <c r="B21" s="34" t="s">
        <v>216</v>
      </c>
    </row>
    <row r="22" spans="1:2" s="20" customFormat="1" ht="25.2" customHeight="1" x14ac:dyDescent="0.3">
      <c r="A22" s="33" t="s">
        <v>281</v>
      </c>
      <c r="B22" s="34" t="s">
        <v>282</v>
      </c>
    </row>
    <row r="23" spans="1:2" s="20" customFormat="1" ht="25.2" customHeight="1" x14ac:dyDescent="0.3">
      <c r="A23" s="33" t="s">
        <v>217</v>
      </c>
      <c r="B23" s="34" t="s">
        <v>283</v>
      </c>
    </row>
    <row r="24" spans="1:2" s="20" customFormat="1" ht="25.2" customHeight="1" x14ac:dyDescent="0.3">
      <c r="A24" s="33" t="s">
        <v>36</v>
      </c>
      <c r="B24" s="34" t="s">
        <v>219</v>
      </c>
    </row>
    <row r="25" spans="1:2" s="20" customFormat="1" ht="25.2" customHeight="1" x14ac:dyDescent="0.3">
      <c r="A25" s="33" t="s">
        <v>237</v>
      </c>
      <c r="B25" s="34" t="s">
        <v>238</v>
      </c>
    </row>
    <row r="26" spans="1:2" s="20" customFormat="1" ht="25.2" customHeight="1" x14ac:dyDescent="0.3">
      <c r="A26" s="33" t="s">
        <v>37</v>
      </c>
      <c r="B26" s="20" t="s">
        <v>220</v>
      </c>
    </row>
    <row r="27" spans="1:2" s="20" customFormat="1" ht="25.2" customHeight="1" x14ac:dyDescent="0.3">
      <c r="A27" s="33" t="s">
        <v>38</v>
      </c>
      <c r="B27" s="20" t="s">
        <v>39</v>
      </c>
    </row>
    <row r="28" spans="1:2" s="20" customFormat="1" ht="25.2" customHeight="1" x14ac:dyDescent="0.3">
      <c r="A28" s="33" t="s">
        <v>284</v>
      </c>
      <c r="B28" s="20" t="s">
        <v>288</v>
      </c>
    </row>
    <row r="29" spans="1:2" s="20" customFormat="1" ht="25.2" customHeight="1" x14ac:dyDescent="0.3">
      <c r="A29" s="33" t="s">
        <v>285</v>
      </c>
      <c r="B29" s="20" t="s">
        <v>289</v>
      </c>
    </row>
    <row r="30" spans="1:2" s="20" customFormat="1" ht="25.2" customHeight="1" x14ac:dyDescent="0.3">
      <c r="A30" s="33" t="s">
        <v>286</v>
      </c>
      <c r="B30" s="20" t="s">
        <v>218</v>
      </c>
    </row>
    <row r="31" spans="1:2" ht="20.100000000000001" customHeight="1" x14ac:dyDescent="0.3">
      <c r="A31" s="3" t="s">
        <v>287</v>
      </c>
      <c r="B31" s="20" t="s">
        <v>290</v>
      </c>
    </row>
    <row r="32" spans="1:2" ht="20.100000000000001" customHeight="1" x14ac:dyDescent="0.3">
      <c r="A32" s="3"/>
      <c r="B32" s="2"/>
    </row>
    <row r="33" ht="20.100000000000001" customHeight="1" x14ac:dyDescent="0.3"/>
  </sheetData>
  <hyperlinks>
    <hyperlink ref="A26" location="Mapas_DD!A1" display="Mapas_DD"/>
    <hyperlink ref="A27" location="MapasUTM!A1" display="Mapas_UTM"/>
    <hyperlink ref="A11" location="PtLimGr01!A1" display="PtLimGr01"/>
    <hyperlink ref="A24" location="DdMedias!A1" display="DdMedias"/>
    <hyperlink ref="A13" location="PtLim_GPS01!A1" display="PtLim_GPS01"/>
    <hyperlink ref="A25" location="SPAD_NDVI!A1" display="SPAD_NDVI"/>
    <hyperlink ref="A2" location="Teste!A1" display="Teste"/>
    <hyperlink ref="A3" location="Pt_Ext!A1" display="Pt_Ext"/>
    <hyperlink ref="A4" location="Pt_Int!A1" display="Pt_Int"/>
    <hyperlink ref="A6" location="Pt_Lim!A1" display="Pt_Lim"/>
    <hyperlink ref="A8" location="Dd_Alunos!A1" display="Dd_Alunos"/>
    <hyperlink ref="A15" location="PtLim_QGIS01!A1" display="PtLim_QGIS01"/>
    <hyperlink ref="A16" location="PtLim_QGIS02!A1" display="PtLim_QGIS02"/>
    <hyperlink ref="A17" location="Graf_Lim!A1" display="Graf_Lim"/>
    <hyperlink ref="A18" location="PtIntExtDd!A1" display="PtIntExtDd"/>
    <hyperlink ref="A19" location="PtIntExtCotas!A1" display="PtIntExtCotas"/>
    <hyperlink ref="A20" location="DdFolhas!A1" display="DdFolhas"/>
    <hyperlink ref="A21" location="DdSolo!A1" display="DdSolo"/>
    <hyperlink ref="A22" location="DdPlantas!A1" display="DdPlantas"/>
    <hyperlink ref="A23" location="Dados_Tt!A1" display="Dados_Tt"/>
    <hyperlink ref="A28" location="G600LimAgr!A1" display="G600LimAgr"/>
    <hyperlink ref="A29" location="G600LimEno!A1" display="G60CxLimEno"/>
    <hyperlink ref="A30" location="Dd_Tt!A1" display="Dd_Tt"/>
    <hyperlink ref="A31" location="Garmin!A1" display="Garmin"/>
    <hyperlink ref="A7" location="Pt_Ex_In_Lim!A1" display="Pt_Ex_In_Lim"/>
    <hyperlink ref="A14" location="PtLimGPS01_Cr!A1" display="PtLimGPS01_Cr"/>
    <hyperlink ref="A10" location="Dd_PerArea!A1" display="Dd_PerArea"/>
    <hyperlink ref="A5" location="PtExtInt!A1" display="PtExtInt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pane ySplit="1" topLeftCell="A2" activePane="bottomLeft" state="frozen"/>
      <selection pane="bottomLeft" activeCell="P13" sqref="P13"/>
    </sheetView>
  </sheetViews>
  <sheetFormatPr defaultColWidth="8.88671875" defaultRowHeight="13.8" x14ac:dyDescent="0.3"/>
  <cols>
    <col min="1" max="2" width="8.88671875" style="1"/>
    <col min="3" max="3" width="12.6640625" style="1" customWidth="1"/>
    <col min="4" max="16384" width="8.88671875" style="1"/>
  </cols>
  <sheetData>
    <row r="1" spans="1:14" ht="30" customHeight="1" x14ac:dyDescent="0.3">
      <c r="A1" s="80" t="s">
        <v>40</v>
      </c>
      <c r="B1" s="61" t="s">
        <v>32</v>
      </c>
      <c r="C1" s="61" t="s">
        <v>33</v>
      </c>
      <c r="D1" s="62" t="s">
        <v>8</v>
      </c>
      <c r="E1" s="64" t="s">
        <v>10</v>
      </c>
      <c r="F1" s="64" t="s">
        <v>9</v>
      </c>
      <c r="G1" s="64" t="s">
        <v>11</v>
      </c>
      <c r="H1" s="58" t="s">
        <v>12</v>
      </c>
      <c r="I1" s="58" t="s">
        <v>13</v>
      </c>
      <c r="J1" s="58" t="s">
        <v>14</v>
      </c>
      <c r="K1" s="58" t="s">
        <v>109</v>
      </c>
      <c r="L1" s="58" t="s">
        <v>248</v>
      </c>
      <c r="M1" s="58" t="s">
        <v>106</v>
      </c>
      <c r="N1" s="81" t="s">
        <v>312</v>
      </c>
    </row>
    <row r="2" spans="1:14" ht="19.95" customHeight="1" x14ac:dyDescent="0.3">
      <c r="A2" s="58" t="s">
        <v>27</v>
      </c>
      <c r="B2" s="41">
        <v>-7.7375670000000003</v>
      </c>
      <c r="C2" s="41">
        <v>41.286644000000003</v>
      </c>
      <c r="D2" s="40">
        <v>456</v>
      </c>
      <c r="E2" s="39">
        <v>5.5</v>
      </c>
      <c r="F2" s="39">
        <v>6.3</v>
      </c>
      <c r="G2" s="39">
        <v>1.4</v>
      </c>
      <c r="H2" s="40">
        <v>91</v>
      </c>
      <c r="I2" s="40">
        <v>156</v>
      </c>
      <c r="J2" s="40">
        <v>32</v>
      </c>
      <c r="K2" s="39">
        <v>0.89058506596670595</v>
      </c>
      <c r="L2" s="39">
        <v>0.44166447195154074</v>
      </c>
      <c r="M2" s="39">
        <v>17.899999999999999</v>
      </c>
      <c r="N2" s="82">
        <v>2.8</v>
      </c>
    </row>
    <row r="3" spans="1:14" ht="19.95" customHeight="1" x14ac:dyDescent="0.3">
      <c r="A3" s="58" t="s">
        <v>24</v>
      </c>
      <c r="B3" s="41">
        <v>-7.7369190000000003</v>
      </c>
      <c r="C3" s="41">
        <v>41.286158</v>
      </c>
      <c r="D3" s="40">
        <v>463</v>
      </c>
      <c r="E3" s="39">
        <v>4.8</v>
      </c>
      <c r="F3" s="39">
        <v>6.9</v>
      </c>
      <c r="G3" s="39">
        <v>2</v>
      </c>
      <c r="H3" s="40">
        <v>246</v>
      </c>
      <c r="I3" s="40">
        <v>192</v>
      </c>
      <c r="J3" s="40">
        <v>47</v>
      </c>
      <c r="K3" s="39">
        <v>0.92606941817270216</v>
      </c>
      <c r="L3" s="39">
        <v>0.54918062836822223</v>
      </c>
      <c r="M3" s="24">
        <v>32.700000000000003</v>
      </c>
      <c r="N3" s="82">
        <v>3.5</v>
      </c>
    </row>
    <row r="4" spans="1:14" ht="19.95" customHeight="1" x14ac:dyDescent="0.3">
      <c r="A4" s="58" t="s">
        <v>25</v>
      </c>
      <c r="B4" s="41">
        <v>-7.7371559999999997</v>
      </c>
      <c r="C4" s="41">
        <v>41.285699999999999</v>
      </c>
      <c r="D4" s="40">
        <v>466</v>
      </c>
      <c r="E4" s="39">
        <v>4.8</v>
      </c>
      <c r="F4" s="39">
        <v>6.9</v>
      </c>
      <c r="G4" s="39">
        <v>2</v>
      </c>
      <c r="H4" s="40">
        <v>246</v>
      </c>
      <c r="I4" s="40">
        <v>192</v>
      </c>
      <c r="J4" s="40">
        <v>47</v>
      </c>
      <c r="K4" s="39">
        <v>0.90300715100975981</v>
      </c>
      <c r="L4" s="39">
        <v>0.4899693609571053</v>
      </c>
      <c r="M4" s="24">
        <v>24.4</v>
      </c>
      <c r="N4" s="82">
        <v>3.3</v>
      </c>
    </row>
    <row r="5" spans="1:14" ht="19.95" customHeight="1" x14ac:dyDescent="0.3">
      <c r="A5" s="58" t="s">
        <v>2</v>
      </c>
      <c r="B5" s="41">
        <v>-7.7399459999999998</v>
      </c>
      <c r="C5" s="41">
        <v>41.285702999999998</v>
      </c>
      <c r="D5" s="40">
        <v>461</v>
      </c>
      <c r="E5" s="39">
        <v>5.6</v>
      </c>
      <c r="F5" s="39">
        <v>6.2</v>
      </c>
      <c r="G5" s="39">
        <v>1.3</v>
      </c>
      <c r="H5" s="40">
        <v>52</v>
      </c>
      <c r="I5" s="40">
        <v>128</v>
      </c>
      <c r="J5" s="40">
        <v>19</v>
      </c>
      <c r="K5" s="39">
        <v>0.88332924134544566</v>
      </c>
      <c r="L5" s="39">
        <v>0.49392365619319661</v>
      </c>
      <c r="M5" s="24">
        <v>26.5</v>
      </c>
      <c r="N5" s="82">
        <v>2.9</v>
      </c>
    </row>
    <row r="6" spans="1:14" ht="19.95" customHeight="1" x14ac:dyDescent="0.3">
      <c r="A6" s="58" t="s">
        <v>3</v>
      </c>
      <c r="B6" s="41">
        <v>-7.7380769999999997</v>
      </c>
      <c r="C6" s="41">
        <v>41.285269</v>
      </c>
      <c r="D6" s="40">
        <v>466</v>
      </c>
      <c r="E6" s="39">
        <v>5.5</v>
      </c>
      <c r="F6" s="39">
        <v>6.7</v>
      </c>
      <c r="G6" s="39">
        <v>1.5</v>
      </c>
      <c r="H6" s="40">
        <v>107</v>
      </c>
      <c r="I6" s="40">
        <v>166</v>
      </c>
      <c r="J6" s="40">
        <v>13</v>
      </c>
      <c r="K6" s="39">
        <v>0.85511363636363635</v>
      </c>
      <c r="L6" s="39">
        <v>0.50840661969739476</v>
      </c>
      <c r="M6" s="24">
        <v>26.7</v>
      </c>
      <c r="N6" s="82">
        <v>2.8</v>
      </c>
    </row>
    <row r="7" spans="1:14" ht="19.95" customHeight="1" x14ac:dyDescent="0.3">
      <c r="A7" s="58" t="s">
        <v>4</v>
      </c>
      <c r="B7" s="41">
        <v>-7.7381529999999996</v>
      </c>
      <c r="C7" s="41">
        <v>41.284906999999997</v>
      </c>
      <c r="D7" s="40">
        <v>470</v>
      </c>
      <c r="E7" s="39">
        <v>4.8</v>
      </c>
      <c r="F7" s="39">
        <v>6.4</v>
      </c>
      <c r="G7" s="39">
        <v>1.2</v>
      </c>
      <c r="H7" s="40">
        <v>152</v>
      </c>
      <c r="I7" s="40">
        <v>136</v>
      </c>
      <c r="J7" s="40">
        <v>16</v>
      </c>
      <c r="K7" s="39">
        <v>0.87385405207187394</v>
      </c>
      <c r="L7" s="39">
        <v>0.40051799980814823</v>
      </c>
      <c r="M7" s="24">
        <v>32.6</v>
      </c>
      <c r="N7" s="82">
        <v>2.7</v>
      </c>
    </row>
    <row r="8" spans="1:14" ht="19.95" customHeight="1" x14ac:dyDescent="0.3">
      <c r="A8" s="58" t="s">
        <v>5</v>
      </c>
      <c r="B8" s="41">
        <v>-7.7373459999999996</v>
      </c>
      <c r="C8" s="41">
        <v>41.285044999999997</v>
      </c>
      <c r="D8" s="40">
        <v>468</v>
      </c>
      <c r="E8" s="39">
        <v>5</v>
      </c>
      <c r="F8" s="39">
        <v>6.5</v>
      </c>
      <c r="G8" s="39">
        <v>1.5</v>
      </c>
      <c r="H8" s="40">
        <v>68</v>
      </c>
      <c r="I8" s="40">
        <v>176</v>
      </c>
      <c r="J8" s="40">
        <v>13</v>
      </c>
      <c r="K8" s="39">
        <v>0.87983349970805957</v>
      </c>
      <c r="L8" s="39">
        <v>0.4490889292196007</v>
      </c>
      <c r="M8" s="24">
        <v>19</v>
      </c>
      <c r="N8" s="82">
        <v>2.6</v>
      </c>
    </row>
    <row r="9" spans="1:14" ht="19.95" customHeight="1" x14ac:dyDescent="0.3">
      <c r="A9" s="58" t="s">
        <v>6</v>
      </c>
      <c r="B9" s="41">
        <v>-7.7366080000000004</v>
      </c>
      <c r="C9" s="41">
        <v>41.284989000000003</v>
      </c>
      <c r="D9" s="40">
        <v>471</v>
      </c>
      <c r="E9" s="39">
        <v>4.7</v>
      </c>
      <c r="F9" s="39">
        <v>6.5</v>
      </c>
      <c r="G9" s="39">
        <v>0.9</v>
      </c>
      <c r="H9" s="40">
        <v>54</v>
      </c>
      <c r="I9" s="40">
        <v>176</v>
      </c>
      <c r="J9" s="40">
        <v>28</v>
      </c>
      <c r="K9" s="39">
        <v>0.83472319165350273</v>
      </c>
      <c r="L9" s="39">
        <v>0.39175142817333142</v>
      </c>
      <c r="M9" s="24">
        <v>19.2</v>
      </c>
      <c r="N9" s="82">
        <v>2.2000000000000002</v>
      </c>
    </row>
    <row r="10" spans="1:14" ht="19.95" customHeight="1" x14ac:dyDescent="0.3">
      <c r="A10" s="58" t="s">
        <v>7</v>
      </c>
      <c r="B10" s="41">
        <v>-7.7357570000000004</v>
      </c>
      <c r="C10" s="41">
        <v>41.28492</v>
      </c>
      <c r="D10" s="40">
        <v>473</v>
      </c>
      <c r="E10" s="39">
        <v>4.3</v>
      </c>
      <c r="F10" s="39">
        <v>5.9</v>
      </c>
      <c r="G10" s="39">
        <v>1.3</v>
      </c>
      <c r="H10" s="40">
        <v>52</v>
      </c>
      <c r="I10" s="40">
        <v>152</v>
      </c>
      <c r="J10" s="40">
        <v>44</v>
      </c>
      <c r="K10" s="39">
        <v>0.86495300951388476</v>
      </c>
      <c r="L10" s="39">
        <v>0.45529018462187149</v>
      </c>
      <c r="M10" s="24">
        <v>29.8</v>
      </c>
      <c r="N10" s="82">
        <v>1.9</v>
      </c>
    </row>
    <row r="11" spans="1:14" ht="19.95" customHeight="1" x14ac:dyDescent="0.3">
      <c r="A11" s="58" t="s">
        <v>0</v>
      </c>
      <c r="B11" s="41">
        <v>-7.7351429999999999</v>
      </c>
      <c r="C11" s="41">
        <v>41.285758000000001</v>
      </c>
      <c r="D11" s="40">
        <v>471</v>
      </c>
      <c r="E11" s="39">
        <v>4.9000000000000004</v>
      </c>
      <c r="F11" s="39">
        <v>6.1</v>
      </c>
      <c r="G11" s="39">
        <v>1.5</v>
      </c>
      <c r="H11" s="40">
        <v>102</v>
      </c>
      <c r="I11" s="40">
        <v>144</v>
      </c>
      <c r="J11" s="40">
        <v>25</v>
      </c>
      <c r="K11" s="39">
        <v>0.8720325341014995</v>
      </c>
      <c r="L11" s="39">
        <v>0.35830823138870105</v>
      </c>
      <c r="M11" s="24">
        <v>22.6</v>
      </c>
      <c r="N11" s="82">
        <v>2.2000000000000002</v>
      </c>
    </row>
    <row r="12" spans="1:14" ht="19.95" customHeight="1" x14ac:dyDescent="0.3">
      <c r="A12" s="58" t="s">
        <v>1</v>
      </c>
      <c r="B12" s="41">
        <v>-7.7359049999999998</v>
      </c>
      <c r="C12" s="41">
        <v>41.285947999999998</v>
      </c>
      <c r="D12" s="40">
        <v>467</v>
      </c>
      <c r="E12" s="39">
        <v>4.3</v>
      </c>
      <c r="F12" s="39">
        <v>5.6</v>
      </c>
      <c r="G12" s="39">
        <v>1.3</v>
      </c>
      <c r="H12" s="40">
        <v>142</v>
      </c>
      <c r="I12" s="40">
        <v>200</v>
      </c>
      <c r="J12" s="40">
        <v>28</v>
      </c>
      <c r="K12" s="39">
        <v>0.90338971006253554</v>
      </c>
      <c r="L12" s="39">
        <v>0.43270928055629854</v>
      </c>
      <c r="M12" s="24">
        <v>19.5</v>
      </c>
      <c r="N12" s="82">
        <v>2.9</v>
      </c>
    </row>
    <row r="13" spans="1:14" ht="19.95" customHeight="1" x14ac:dyDescent="0.3">
      <c r="A13" s="58" t="s">
        <v>26</v>
      </c>
      <c r="B13" s="41">
        <v>-7.7361389999999997</v>
      </c>
      <c r="C13" s="41">
        <v>41.285606999999999</v>
      </c>
      <c r="D13" s="40">
        <v>468</v>
      </c>
      <c r="E13" s="39">
        <v>4.3</v>
      </c>
      <c r="F13" s="39">
        <v>5.6</v>
      </c>
      <c r="G13" s="39">
        <v>1.3</v>
      </c>
      <c r="H13" s="40">
        <v>142</v>
      </c>
      <c r="I13" s="40">
        <v>200</v>
      </c>
      <c r="J13" s="40">
        <v>28</v>
      </c>
      <c r="K13" s="39">
        <v>0.9194583414358195</v>
      </c>
      <c r="L13" s="39">
        <v>0.50545595718425462</v>
      </c>
      <c r="M13" s="24">
        <v>21.5</v>
      </c>
      <c r="N13" s="82">
        <v>2.8</v>
      </c>
    </row>
    <row r="14" spans="1:14" ht="19.95" customHeight="1" x14ac:dyDescent="0.3">
      <c r="N14" s="97"/>
    </row>
    <row r="15" spans="1:14" s="11" customFormat="1" ht="19.95" customHeight="1" x14ac:dyDescent="0.3">
      <c r="A15" s="64" t="s">
        <v>316</v>
      </c>
      <c r="D15" s="11">
        <f>CORREL(N2:N13,D2:D13)</f>
        <v>-0.62538732770826377</v>
      </c>
      <c r="E15" s="83">
        <f>CORREL(N2:N13,E2:E13)</f>
        <v>0.22304249444215632</v>
      </c>
      <c r="F15" s="84">
        <f>CORREL(N2:N13,F2:F13)</f>
        <v>0.43029175328225983</v>
      </c>
      <c r="G15" s="96">
        <f>CORREL(N2:N13,G2:G13)</f>
        <v>0.68536411200659442</v>
      </c>
      <c r="H15" s="96">
        <f>CORREL(N2:N13,H2:H13)</f>
        <v>0.78292247528783543</v>
      </c>
      <c r="I15" s="84">
        <f>CORREL(N2:N13,I2:I13)</f>
        <v>0.42989319519275115</v>
      </c>
      <c r="J15" s="83">
        <f>CORREL(N2:N13,J2:J13)</f>
        <v>0.22488980601883279</v>
      </c>
      <c r="K15" s="96">
        <f>CORREL(N2:N13,K2:K13)</f>
        <v>0.73162829625524328</v>
      </c>
      <c r="L15" s="11">
        <f>CORREL(N2:N13,L2:L13)</f>
        <v>0.68135032423518005</v>
      </c>
      <c r="M15" s="11">
        <f>CORREL(N2:N13,M2:M13)</f>
        <v>0.19298003829186317</v>
      </c>
      <c r="N15" s="98">
        <f>CORREL(N2:N13,N2:N13)</f>
        <v>1</v>
      </c>
    </row>
    <row r="16" spans="1:14" ht="19.95" customHeight="1" x14ac:dyDescent="0.3"/>
    <row r="17" ht="19.95" customHeight="1" x14ac:dyDescent="0.3"/>
    <row r="18" ht="19.95" customHeight="1" x14ac:dyDescent="0.3"/>
    <row r="19" ht="19.95" customHeight="1" x14ac:dyDescent="0.3"/>
    <row r="20" ht="19.95" customHeight="1" x14ac:dyDescent="0.3"/>
  </sheetData>
  <hyperlinks>
    <hyperlink ref="A1" location="Indice!A1" display="Folhas"/>
  </hyperlinks>
  <pageMargins left="0.7" right="0.7" top="0.75" bottom="0.75" header="0.3" footer="0.3"/>
  <pageSetup paperSize="9" orientation="portrait" horizontalDpi="4294967294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3"/>
  <sheetViews>
    <sheetView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N28" sqref="N28"/>
    </sheetView>
  </sheetViews>
  <sheetFormatPr defaultRowHeight="14.4" x14ac:dyDescent="0.3"/>
  <cols>
    <col min="1" max="1" width="11.88671875" style="116" customWidth="1"/>
    <col min="2" max="2" width="8.88671875" style="116"/>
    <col min="3" max="3" width="11.44140625" style="116" customWidth="1"/>
    <col min="4" max="14" width="8.88671875" style="116"/>
    <col min="15" max="16" width="11.44140625" style="136" customWidth="1"/>
    <col min="17" max="17" width="11.6640625" style="136" customWidth="1"/>
    <col min="18" max="18" width="12.21875" style="136" customWidth="1"/>
    <col min="19" max="19" width="11.5546875" style="136" customWidth="1"/>
    <col min="20" max="20" width="11" style="136" customWidth="1"/>
    <col min="21" max="22" width="12.21875" style="136" customWidth="1"/>
    <col min="23" max="23" width="11.33203125" style="136" customWidth="1"/>
    <col min="24" max="24" width="11.6640625" style="136" customWidth="1"/>
    <col min="25" max="25" width="11.21875" style="136" customWidth="1"/>
    <col min="26" max="26" width="12.33203125" style="136" customWidth="1"/>
    <col min="27" max="27" width="14.6640625" style="116" customWidth="1"/>
    <col min="28" max="28" width="12.109375" style="116" customWidth="1"/>
    <col min="29" max="29" width="12.5546875" style="116" customWidth="1"/>
    <col min="30" max="30" width="10.88671875" style="116" customWidth="1"/>
    <col min="31" max="31" width="11.33203125" style="116" customWidth="1"/>
    <col min="32" max="32" width="13.6640625" style="116" customWidth="1"/>
    <col min="33" max="33" width="10.109375" style="116" customWidth="1"/>
    <col min="34" max="34" width="14.109375" style="116" customWidth="1"/>
    <col min="35" max="35" width="11.6640625" style="116" customWidth="1"/>
    <col min="36" max="36" width="11.5546875" style="116" customWidth="1"/>
    <col min="37" max="37" width="11.44140625" style="116" customWidth="1"/>
    <col min="38" max="38" width="10.33203125" style="116" customWidth="1"/>
    <col min="39" max="39" width="11.88671875" style="116" customWidth="1"/>
    <col min="40" max="16384" width="8.88671875" style="116"/>
  </cols>
  <sheetData>
    <row r="1" spans="1:39" ht="26.4" customHeight="1" x14ac:dyDescent="0.3">
      <c r="A1" s="108" t="s">
        <v>40</v>
      </c>
      <c r="B1" s="109" t="s">
        <v>32</v>
      </c>
      <c r="C1" s="109" t="s">
        <v>33</v>
      </c>
      <c r="D1" s="110" t="s">
        <v>8</v>
      </c>
      <c r="E1" s="111" t="s">
        <v>9</v>
      </c>
      <c r="F1" s="111" t="s">
        <v>10</v>
      </c>
      <c r="G1" s="111" t="s">
        <v>11</v>
      </c>
      <c r="H1" s="112" t="s">
        <v>12</v>
      </c>
      <c r="I1" s="112" t="s">
        <v>13</v>
      </c>
      <c r="J1" s="112" t="s">
        <v>14</v>
      </c>
      <c r="K1" s="112" t="s">
        <v>109</v>
      </c>
      <c r="L1" s="112" t="s">
        <v>248</v>
      </c>
      <c r="M1" s="112" t="s">
        <v>106</v>
      </c>
      <c r="N1" s="113" t="s">
        <v>312</v>
      </c>
      <c r="O1" s="140" t="s">
        <v>401</v>
      </c>
      <c r="P1" s="140" t="s">
        <v>398</v>
      </c>
      <c r="Q1" s="141" t="s">
        <v>402</v>
      </c>
      <c r="R1" s="141" t="s">
        <v>398</v>
      </c>
      <c r="S1" s="140" t="s">
        <v>403</v>
      </c>
      <c r="T1" s="142" t="s">
        <v>398</v>
      </c>
      <c r="U1" s="141" t="s">
        <v>404</v>
      </c>
      <c r="V1" s="141" t="s">
        <v>398</v>
      </c>
      <c r="W1" s="140" t="s">
        <v>405</v>
      </c>
      <c r="X1" s="140" t="s">
        <v>398</v>
      </c>
      <c r="Y1" s="140" t="s">
        <v>407</v>
      </c>
      <c r="Z1" s="140" t="s">
        <v>398</v>
      </c>
      <c r="AA1" s="114" t="s">
        <v>317</v>
      </c>
      <c r="AB1" s="114" t="s">
        <v>318</v>
      </c>
      <c r="AC1" s="139" t="s">
        <v>319</v>
      </c>
      <c r="AD1" s="114" t="s">
        <v>320</v>
      </c>
      <c r="AE1" s="114" t="s">
        <v>321</v>
      </c>
      <c r="AF1" s="114" t="s">
        <v>322</v>
      </c>
      <c r="AG1" s="115" t="s">
        <v>390</v>
      </c>
      <c r="AH1" s="114" t="s">
        <v>323</v>
      </c>
      <c r="AI1" s="114" t="s">
        <v>324</v>
      </c>
      <c r="AJ1" s="139" t="s">
        <v>325</v>
      </c>
      <c r="AK1" s="114" t="s">
        <v>326</v>
      </c>
      <c r="AL1" s="114" t="s">
        <v>327</v>
      </c>
      <c r="AM1" s="114" t="s">
        <v>328</v>
      </c>
    </row>
    <row r="2" spans="1:39" ht="16.95" customHeight="1" x14ac:dyDescent="0.3">
      <c r="A2" s="112" t="s">
        <v>27</v>
      </c>
      <c r="B2" s="117">
        <v>-7.7375670000000003</v>
      </c>
      <c r="C2" s="117">
        <v>41.286644000000003</v>
      </c>
      <c r="D2" s="118">
        <v>456</v>
      </c>
      <c r="E2" s="119">
        <v>6.3</v>
      </c>
      <c r="F2" s="119">
        <v>5.5</v>
      </c>
      <c r="G2" s="119">
        <v>1.4</v>
      </c>
      <c r="H2" s="118">
        <v>91</v>
      </c>
      <c r="I2" s="118">
        <v>156</v>
      </c>
      <c r="J2" s="118">
        <v>32</v>
      </c>
      <c r="K2" s="119">
        <v>0.89058506596670595</v>
      </c>
      <c r="L2" s="119">
        <v>0.44166447195154074</v>
      </c>
      <c r="M2" s="119">
        <v>17.899999999999999</v>
      </c>
      <c r="N2" s="120">
        <v>2.8</v>
      </c>
      <c r="O2" s="136">
        <f>+($O$19-E2)/E2</f>
        <v>-0.12063492063492061</v>
      </c>
      <c r="P2" s="144">
        <f>MAX(O2*$O$20,0)</f>
        <v>0</v>
      </c>
      <c r="Q2" s="136">
        <f>+($Q$19-G2)/G2</f>
        <v>-0.37197142857142851</v>
      </c>
      <c r="R2" s="144">
        <f>MAX(Q2*$Q$20,0)</f>
        <v>0</v>
      </c>
      <c r="S2" s="136">
        <f>+($S$19-H2)/H2</f>
        <v>1.0042967032967032</v>
      </c>
      <c r="T2" s="136">
        <f>MAX(S2*$S$20,0)</f>
        <v>200.85934065934063</v>
      </c>
      <c r="U2" s="136">
        <f>+($U$19-I2)/I2</f>
        <v>-0.58333333333333337</v>
      </c>
      <c r="V2" s="144">
        <f>MAX(U2*$U$20,0)</f>
        <v>0</v>
      </c>
      <c r="W2" s="136">
        <f>+($W$19-J2)/J2</f>
        <v>-0.94333333333333336</v>
      </c>
      <c r="X2" s="144">
        <f>MAX(W2*$W$20,0)</f>
        <v>0</v>
      </c>
      <c r="Y2" s="136">
        <f>+($Y$19-K2)/K2</f>
        <v>-0.10171410843093161</v>
      </c>
      <c r="Z2" s="144">
        <f>MAX(+W2*$W$20,0)</f>
        <v>0</v>
      </c>
      <c r="AA2" s="121">
        <f>+P2</f>
        <v>0</v>
      </c>
      <c r="AB2" s="121">
        <f>+R2</f>
        <v>0</v>
      </c>
      <c r="AC2" s="121">
        <f>+T2</f>
        <v>200.85934065934063</v>
      </c>
      <c r="AD2" s="121">
        <f>+V2</f>
        <v>0</v>
      </c>
      <c r="AE2" s="121">
        <f>+X2</f>
        <v>0</v>
      </c>
      <c r="AF2" s="121">
        <f>+Z2</f>
        <v>0</v>
      </c>
      <c r="AG2" s="122">
        <v>3082</v>
      </c>
      <c r="AH2" s="121">
        <f t="shared" ref="AH2:AH13" si="0">+$AG2/10000*AA2</f>
        <v>0</v>
      </c>
      <c r="AI2" s="121">
        <f t="shared" ref="AI2:AI13" si="1">+$AG2/10000*AB2</f>
        <v>0</v>
      </c>
      <c r="AJ2" s="121">
        <f t="shared" ref="AJ2:AJ13" si="2">+$AG2/10000*AC2</f>
        <v>61.904848791208778</v>
      </c>
      <c r="AK2" s="121">
        <f t="shared" ref="AK2:AK13" si="3">+$AG2/10000*AD2</f>
        <v>0</v>
      </c>
      <c r="AL2" s="121">
        <f t="shared" ref="AL2:AL13" si="4">+$AG2/10000*AE2</f>
        <v>0</v>
      </c>
      <c r="AM2" s="121">
        <f t="shared" ref="AM2:AM13" si="5">+$AG2/10000*AF2</f>
        <v>0</v>
      </c>
    </row>
    <row r="3" spans="1:39" ht="16.95" customHeight="1" x14ac:dyDescent="0.3">
      <c r="A3" s="112" t="s">
        <v>24</v>
      </c>
      <c r="B3" s="117">
        <v>-7.7369190000000003</v>
      </c>
      <c r="C3" s="117">
        <v>41.286158</v>
      </c>
      <c r="D3" s="118">
        <v>463</v>
      </c>
      <c r="E3" s="119">
        <v>6.9</v>
      </c>
      <c r="F3" s="119">
        <v>4.8</v>
      </c>
      <c r="G3" s="119">
        <v>2</v>
      </c>
      <c r="H3" s="118">
        <v>246</v>
      </c>
      <c r="I3" s="118">
        <v>192</v>
      </c>
      <c r="J3" s="118">
        <v>47</v>
      </c>
      <c r="K3" s="119">
        <v>0.92606941817270216</v>
      </c>
      <c r="L3" s="119">
        <v>0.54918062836822223</v>
      </c>
      <c r="M3" s="123">
        <v>32.700000000000003</v>
      </c>
      <c r="N3" s="128">
        <v>3.5</v>
      </c>
      <c r="O3" s="136">
        <f t="shared" ref="O3:O13" si="6">+($O$19-E3)/E3</f>
        <v>-0.19710144927536236</v>
      </c>
      <c r="P3" s="144">
        <f t="shared" ref="P3:P13" si="7">MAX(O3*$O$20,0)</f>
        <v>0</v>
      </c>
      <c r="Q3" s="136">
        <f t="shared" ref="Q3:Q13" si="8">+($Q$19-G3)/G3</f>
        <v>-0.56037999999999999</v>
      </c>
      <c r="R3" s="144">
        <f t="shared" ref="R3:R13" si="9">MAX(Q3*$Q$20,0)</f>
        <v>0</v>
      </c>
      <c r="S3" s="136">
        <f t="shared" ref="S3:S13" si="10">+($S$19-H3)/H3</f>
        <v>-0.25857317073170738</v>
      </c>
      <c r="T3" s="144">
        <f t="shared" ref="T3:T13" si="11">MAX(S3*$S$20,0)</f>
        <v>0</v>
      </c>
      <c r="U3" s="136">
        <f t="shared" ref="U3:U13" si="12">+($U$19-I3)/I3</f>
        <v>-0.66145833333333337</v>
      </c>
      <c r="V3" s="144">
        <f t="shared" ref="V3:V13" si="13">MAX(U3*$U$20,0)</f>
        <v>0</v>
      </c>
      <c r="W3" s="136">
        <f t="shared" ref="W3:W13" si="14">+($W$19-J3)/J3</f>
        <v>-0.96141843971631202</v>
      </c>
      <c r="X3" s="144">
        <f t="shared" ref="X3:X13" si="15">MAX(W3*$W$20,0)</f>
        <v>0</v>
      </c>
      <c r="Y3" s="136">
        <f t="shared" ref="Y3:Y13" si="16">+($Y$19-K3)/K3</f>
        <v>-0.13613387473852581</v>
      </c>
      <c r="Z3" s="144">
        <f t="shared" ref="Z3:Z13" si="17">MAX(+W3*$W$20,0)</f>
        <v>0</v>
      </c>
      <c r="AA3" s="126">
        <f t="shared" ref="AA3:AA13" si="18">+P3</f>
        <v>0</v>
      </c>
      <c r="AB3" s="126">
        <f t="shared" ref="AB3:AB13" si="19">+R3</f>
        <v>0</v>
      </c>
      <c r="AC3" s="126">
        <f t="shared" ref="AC3:AC13" si="20">+T3</f>
        <v>0</v>
      </c>
      <c r="AD3" s="126">
        <f t="shared" ref="AD3:AD13" si="21">+V3</f>
        <v>0</v>
      </c>
      <c r="AE3" s="126">
        <f t="shared" ref="AE3:AE13" si="22">+X3</f>
        <v>0</v>
      </c>
      <c r="AF3" s="126">
        <f t="shared" ref="AF3:AF13" si="23">+Z3</f>
        <v>0</v>
      </c>
      <c r="AG3" s="122">
        <v>5296</v>
      </c>
      <c r="AH3" s="121">
        <f t="shared" si="0"/>
        <v>0</v>
      </c>
      <c r="AI3" s="121">
        <f t="shared" si="1"/>
        <v>0</v>
      </c>
      <c r="AJ3" s="121">
        <f t="shared" si="2"/>
        <v>0</v>
      </c>
      <c r="AK3" s="121">
        <f t="shared" si="3"/>
        <v>0</v>
      </c>
      <c r="AL3" s="121">
        <f t="shared" si="4"/>
        <v>0</v>
      </c>
      <c r="AM3" s="121">
        <f t="shared" si="5"/>
        <v>0</v>
      </c>
    </row>
    <row r="4" spans="1:39" ht="16.95" customHeight="1" x14ac:dyDescent="0.3">
      <c r="A4" s="112" t="s">
        <v>25</v>
      </c>
      <c r="B4" s="117">
        <v>-7.7371559999999997</v>
      </c>
      <c r="C4" s="117">
        <v>41.285699999999999</v>
      </c>
      <c r="D4" s="118">
        <v>466</v>
      </c>
      <c r="E4" s="119">
        <v>6.9</v>
      </c>
      <c r="F4" s="119">
        <v>4.8</v>
      </c>
      <c r="G4" s="119">
        <v>2</v>
      </c>
      <c r="H4" s="118">
        <v>246</v>
      </c>
      <c r="I4" s="118">
        <v>192</v>
      </c>
      <c r="J4" s="118">
        <v>47</v>
      </c>
      <c r="K4" s="119">
        <v>0.90300715100975981</v>
      </c>
      <c r="L4" s="119">
        <v>0.4899693609571053</v>
      </c>
      <c r="M4" s="123">
        <v>24.4</v>
      </c>
      <c r="N4" s="120">
        <v>3.3</v>
      </c>
      <c r="O4" s="136">
        <f t="shared" si="6"/>
        <v>-0.19710144927536236</v>
      </c>
      <c r="P4" s="144">
        <f t="shared" si="7"/>
        <v>0</v>
      </c>
      <c r="Q4" s="136">
        <f t="shared" si="8"/>
        <v>-0.56037999999999999</v>
      </c>
      <c r="R4" s="144">
        <f t="shared" si="9"/>
        <v>0</v>
      </c>
      <c r="S4" s="136">
        <f t="shared" si="10"/>
        <v>-0.25857317073170738</v>
      </c>
      <c r="T4" s="144">
        <f t="shared" si="11"/>
        <v>0</v>
      </c>
      <c r="U4" s="136">
        <f t="shared" si="12"/>
        <v>-0.66145833333333337</v>
      </c>
      <c r="V4" s="144">
        <f t="shared" si="13"/>
        <v>0</v>
      </c>
      <c r="W4" s="136">
        <f t="shared" si="14"/>
        <v>-0.96141843971631202</v>
      </c>
      <c r="X4" s="144">
        <f t="shared" si="15"/>
        <v>0</v>
      </c>
      <c r="Y4" s="136">
        <f t="shared" si="16"/>
        <v>-0.11407124616297358</v>
      </c>
      <c r="Z4" s="144">
        <f t="shared" si="17"/>
        <v>0</v>
      </c>
      <c r="AA4" s="126">
        <f t="shared" si="18"/>
        <v>0</v>
      </c>
      <c r="AB4" s="126">
        <f t="shared" si="19"/>
        <v>0</v>
      </c>
      <c r="AC4" s="126">
        <f t="shared" si="20"/>
        <v>0</v>
      </c>
      <c r="AD4" s="126">
        <f t="shared" si="21"/>
        <v>0</v>
      </c>
      <c r="AE4" s="126">
        <f t="shared" si="22"/>
        <v>0</v>
      </c>
      <c r="AF4" s="126">
        <f t="shared" si="23"/>
        <v>0</v>
      </c>
      <c r="AG4" s="122">
        <v>3131</v>
      </c>
      <c r="AH4" s="121">
        <f t="shared" si="0"/>
        <v>0</v>
      </c>
      <c r="AI4" s="121">
        <f t="shared" si="1"/>
        <v>0</v>
      </c>
      <c r="AJ4" s="121">
        <f t="shared" si="2"/>
        <v>0</v>
      </c>
      <c r="AK4" s="121">
        <f t="shared" si="3"/>
        <v>0</v>
      </c>
      <c r="AL4" s="121">
        <f t="shared" si="4"/>
        <v>0</v>
      </c>
      <c r="AM4" s="121">
        <f t="shared" si="5"/>
        <v>0</v>
      </c>
    </row>
    <row r="5" spans="1:39" ht="16.95" customHeight="1" x14ac:dyDescent="0.3">
      <c r="A5" s="112" t="s">
        <v>2</v>
      </c>
      <c r="B5" s="117">
        <v>-7.7399459999999998</v>
      </c>
      <c r="C5" s="117">
        <v>41.285702999999998</v>
      </c>
      <c r="D5" s="118">
        <v>461</v>
      </c>
      <c r="E5" s="119">
        <v>6.2</v>
      </c>
      <c r="F5" s="119">
        <v>5.6</v>
      </c>
      <c r="G5" s="119">
        <v>1.3</v>
      </c>
      <c r="H5" s="118">
        <v>52</v>
      </c>
      <c r="I5" s="118">
        <v>128</v>
      </c>
      <c r="J5" s="118">
        <v>19</v>
      </c>
      <c r="K5" s="119">
        <v>0.88332924134544566</v>
      </c>
      <c r="L5" s="119">
        <v>0.49392365619319661</v>
      </c>
      <c r="M5" s="123">
        <v>26.5</v>
      </c>
      <c r="N5" s="120">
        <v>2.9</v>
      </c>
      <c r="O5" s="136">
        <f t="shared" si="6"/>
        <v>-0.10645161290322583</v>
      </c>
      <c r="P5" s="144">
        <f t="shared" si="7"/>
        <v>0</v>
      </c>
      <c r="Q5" s="136">
        <f t="shared" si="8"/>
        <v>-0.32366153846153844</v>
      </c>
      <c r="R5" s="144">
        <f t="shared" si="9"/>
        <v>0</v>
      </c>
      <c r="S5" s="136">
        <f t="shared" si="10"/>
        <v>2.5075192307692307</v>
      </c>
      <c r="T5" s="136">
        <f t="shared" si="11"/>
        <v>501.50384615384615</v>
      </c>
      <c r="U5" s="136">
        <f t="shared" si="12"/>
        <v>-0.4921875</v>
      </c>
      <c r="V5" s="144">
        <f t="shared" si="13"/>
        <v>0</v>
      </c>
      <c r="W5" s="136">
        <f t="shared" si="14"/>
        <v>-0.90456140350877201</v>
      </c>
      <c r="X5" s="144">
        <f t="shared" si="15"/>
        <v>0</v>
      </c>
      <c r="Y5" s="136">
        <f t="shared" si="16"/>
        <v>-9.433542720551448E-2</v>
      </c>
      <c r="Z5" s="144">
        <f t="shared" si="17"/>
        <v>0</v>
      </c>
      <c r="AA5" s="126">
        <f t="shared" si="18"/>
        <v>0</v>
      </c>
      <c r="AB5" s="126">
        <f t="shared" si="19"/>
        <v>0</v>
      </c>
      <c r="AC5" s="126">
        <f t="shared" si="20"/>
        <v>501.50384615384615</v>
      </c>
      <c r="AD5" s="126">
        <f t="shared" si="21"/>
        <v>0</v>
      </c>
      <c r="AE5" s="126">
        <f t="shared" si="22"/>
        <v>0</v>
      </c>
      <c r="AF5" s="126">
        <f t="shared" si="23"/>
        <v>0</v>
      </c>
      <c r="AG5" s="122">
        <v>2436</v>
      </c>
      <c r="AH5" s="121">
        <f t="shared" si="0"/>
        <v>0</v>
      </c>
      <c r="AI5" s="121">
        <f t="shared" si="1"/>
        <v>0</v>
      </c>
      <c r="AJ5" s="121">
        <f t="shared" si="2"/>
        <v>122.16633692307693</v>
      </c>
      <c r="AK5" s="121">
        <f t="shared" si="3"/>
        <v>0</v>
      </c>
      <c r="AL5" s="121">
        <f t="shared" si="4"/>
        <v>0</v>
      </c>
      <c r="AM5" s="121">
        <f t="shared" si="5"/>
        <v>0</v>
      </c>
    </row>
    <row r="6" spans="1:39" ht="16.95" customHeight="1" x14ac:dyDescent="0.3">
      <c r="A6" s="112" t="s">
        <v>3</v>
      </c>
      <c r="B6" s="117">
        <v>-7.7380769999999997</v>
      </c>
      <c r="C6" s="117">
        <v>41.285269</v>
      </c>
      <c r="D6" s="118">
        <v>466</v>
      </c>
      <c r="E6" s="119">
        <v>6.7</v>
      </c>
      <c r="F6" s="119">
        <v>5.5</v>
      </c>
      <c r="G6" s="119">
        <v>1.5</v>
      </c>
      <c r="H6" s="118">
        <v>107</v>
      </c>
      <c r="I6" s="118">
        <v>166</v>
      </c>
      <c r="J6" s="118">
        <v>13</v>
      </c>
      <c r="K6" s="119">
        <v>0.85511363636363635</v>
      </c>
      <c r="L6" s="119">
        <v>0.50840661969739476</v>
      </c>
      <c r="M6" s="123">
        <v>26.7</v>
      </c>
      <c r="N6" s="120">
        <v>2.8</v>
      </c>
      <c r="O6" s="136">
        <f t="shared" si="6"/>
        <v>-0.17313432835820897</v>
      </c>
      <c r="P6" s="144">
        <f t="shared" si="7"/>
        <v>0</v>
      </c>
      <c r="Q6" s="136">
        <f t="shared" si="8"/>
        <v>-0.41383999999999999</v>
      </c>
      <c r="R6" s="144">
        <f t="shared" si="9"/>
        <v>0</v>
      </c>
      <c r="S6" s="136">
        <f t="shared" si="10"/>
        <v>0.70458878504672884</v>
      </c>
      <c r="T6" s="136">
        <f t="shared" si="11"/>
        <v>140.91775700934576</v>
      </c>
      <c r="U6" s="136">
        <f t="shared" si="12"/>
        <v>-0.60843373493975905</v>
      </c>
      <c r="V6" s="144">
        <f t="shared" si="13"/>
        <v>0</v>
      </c>
      <c r="W6" s="136">
        <f t="shared" si="14"/>
        <v>-0.86051282051282052</v>
      </c>
      <c r="X6" s="144">
        <f t="shared" si="15"/>
        <v>0</v>
      </c>
      <c r="Y6" s="136">
        <f t="shared" si="16"/>
        <v>-6.4451827242524851E-2</v>
      </c>
      <c r="Z6" s="144">
        <f t="shared" si="17"/>
        <v>0</v>
      </c>
      <c r="AA6" s="126">
        <f t="shared" si="18"/>
        <v>0</v>
      </c>
      <c r="AB6" s="126">
        <f t="shared" si="19"/>
        <v>0</v>
      </c>
      <c r="AC6" s="126">
        <f t="shared" si="20"/>
        <v>140.91775700934576</v>
      </c>
      <c r="AD6" s="126">
        <f t="shared" si="21"/>
        <v>0</v>
      </c>
      <c r="AE6" s="126">
        <f t="shared" si="22"/>
        <v>0</v>
      </c>
      <c r="AF6" s="126">
        <f t="shared" si="23"/>
        <v>0</v>
      </c>
      <c r="AG6" s="122">
        <v>2751</v>
      </c>
      <c r="AH6" s="121">
        <f t="shared" si="0"/>
        <v>0</v>
      </c>
      <c r="AI6" s="121">
        <f t="shared" si="1"/>
        <v>0</v>
      </c>
      <c r="AJ6" s="121">
        <f t="shared" si="2"/>
        <v>38.766474953271022</v>
      </c>
      <c r="AK6" s="121">
        <f t="shared" si="3"/>
        <v>0</v>
      </c>
      <c r="AL6" s="121">
        <f t="shared" si="4"/>
        <v>0</v>
      </c>
      <c r="AM6" s="121">
        <f t="shared" si="5"/>
        <v>0</v>
      </c>
    </row>
    <row r="7" spans="1:39" ht="16.95" customHeight="1" x14ac:dyDescent="0.3">
      <c r="A7" s="112" t="s">
        <v>4</v>
      </c>
      <c r="B7" s="117">
        <v>-7.7381529999999996</v>
      </c>
      <c r="C7" s="117">
        <v>41.284906999999997</v>
      </c>
      <c r="D7" s="118">
        <v>470</v>
      </c>
      <c r="E7" s="119">
        <v>6.4</v>
      </c>
      <c r="F7" s="119">
        <v>4.8</v>
      </c>
      <c r="G7" s="119">
        <v>1.2</v>
      </c>
      <c r="H7" s="118">
        <v>152</v>
      </c>
      <c r="I7" s="118">
        <v>136</v>
      </c>
      <c r="J7" s="118">
        <v>16</v>
      </c>
      <c r="K7" s="119">
        <v>0.87385405207187394</v>
      </c>
      <c r="L7" s="119">
        <v>0.40051799980814823</v>
      </c>
      <c r="M7" s="123">
        <v>32.6</v>
      </c>
      <c r="N7" s="120">
        <v>2.7</v>
      </c>
      <c r="O7" s="136">
        <f t="shared" si="6"/>
        <v>-0.13437500000000005</v>
      </c>
      <c r="P7" s="144">
        <f t="shared" si="7"/>
        <v>0</v>
      </c>
      <c r="Q7" s="136">
        <f t="shared" si="8"/>
        <v>-0.26729999999999998</v>
      </c>
      <c r="R7" s="144">
        <f t="shared" si="9"/>
        <v>0</v>
      </c>
      <c r="S7" s="136">
        <f t="shared" si="10"/>
        <v>0.19994078947368416</v>
      </c>
      <c r="T7" s="136">
        <f t="shared" si="11"/>
        <v>39.98815789473683</v>
      </c>
      <c r="U7" s="136">
        <f t="shared" si="12"/>
        <v>-0.5220588235294118</v>
      </c>
      <c r="V7" s="144">
        <f t="shared" si="13"/>
        <v>0</v>
      </c>
      <c r="W7" s="136">
        <f t="shared" si="14"/>
        <v>-0.88666666666666671</v>
      </c>
      <c r="X7" s="144">
        <f t="shared" si="15"/>
        <v>0</v>
      </c>
      <c r="Y7" s="136">
        <f t="shared" si="16"/>
        <v>-8.4515316827528372E-2</v>
      </c>
      <c r="Z7" s="144">
        <f t="shared" si="17"/>
        <v>0</v>
      </c>
      <c r="AA7" s="126">
        <f t="shared" si="18"/>
        <v>0</v>
      </c>
      <c r="AB7" s="126">
        <f t="shared" si="19"/>
        <v>0</v>
      </c>
      <c r="AC7" s="126">
        <f t="shared" si="20"/>
        <v>39.98815789473683</v>
      </c>
      <c r="AD7" s="126">
        <f t="shared" si="21"/>
        <v>0</v>
      </c>
      <c r="AE7" s="126">
        <f t="shared" si="22"/>
        <v>0</v>
      </c>
      <c r="AF7" s="126">
        <f t="shared" si="23"/>
        <v>0</v>
      </c>
      <c r="AG7" s="122">
        <v>1612</v>
      </c>
      <c r="AH7" s="121">
        <f t="shared" si="0"/>
        <v>0</v>
      </c>
      <c r="AI7" s="121">
        <f t="shared" si="1"/>
        <v>0</v>
      </c>
      <c r="AJ7" s="121">
        <f t="shared" si="2"/>
        <v>6.4460910526315773</v>
      </c>
      <c r="AK7" s="121">
        <f t="shared" si="3"/>
        <v>0</v>
      </c>
      <c r="AL7" s="121">
        <f t="shared" si="4"/>
        <v>0</v>
      </c>
      <c r="AM7" s="121">
        <f t="shared" si="5"/>
        <v>0</v>
      </c>
    </row>
    <row r="8" spans="1:39" ht="16.95" customHeight="1" x14ac:dyDescent="0.3">
      <c r="A8" s="112" t="s">
        <v>5</v>
      </c>
      <c r="B8" s="117">
        <v>-7.7373459999999996</v>
      </c>
      <c r="C8" s="117">
        <v>41.285044999999997</v>
      </c>
      <c r="D8" s="118">
        <v>468</v>
      </c>
      <c r="E8" s="119">
        <v>6.5</v>
      </c>
      <c r="F8" s="119">
        <v>5</v>
      </c>
      <c r="G8" s="119">
        <v>1.5</v>
      </c>
      <c r="H8" s="118">
        <v>68</v>
      </c>
      <c r="I8" s="118">
        <v>176</v>
      </c>
      <c r="J8" s="118">
        <v>13</v>
      </c>
      <c r="K8" s="119">
        <v>0.87983349970805957</v>
      </c>
      <c r="L8" s="119">
        <v>0.4490889292196007</v>
      </c>
      <c r="M8" s="123">
        <v>19</v>
      </c>
      <c r="N8" s="120">
        <v>2.6</v>
      </c>
      <c r="O8" s="136">
        <f t="shared" si="6"/>
        <v>-0.14769230769230768</v>
      </c>
      <c r="P8" s="144">
        <f t="shared" si="7"/>
        <v>0</v>
      </c>
      <c r="Q8" s="136">
        <f t="shared" si="8"/>
        <v>-0.41383999999999999</v>
      </c>
      <c r="R8" s="144">
        <f t="shared" si="9"/>
        <v>0</v>
      </c>
      <c r="S8" s="136">
        <f t="shared" si="10"/>
        <v>1.6822205882352941</v>
      </c>
      <c r="T8" s="136">
        <f t="shared" si="11"/>
        <v>336.44411764705882</v>
      </c>
      <c r="U8" s="136">
        <f t="shared" si="12"/>
        <v>-0.63068181818181823</v>
      </c>
      <c r="V8" s="144">
        <f t="shared" si="13"/>
        <v>0</v>
      </c>
      <c r="W8" s="136">
        <f t="shared" si="14"/>
        <v>-0.86051282051282052</v>
      </c>
      <c r="X8" s="144">
        <f t="shared" si="15"/>
        <v>0</v>
      </c>
      <c r="Y8" s="136">
        <f t="shared" si="16"/>
        <v>-9.073705392503166E-2</v>
      </c>
      <c r="Z8" s="144">
        <f t="shared" si="17"/>
        <v>0</v>
      </c>
      <c r="AA8" s="126">
        <f t="shared" si="18"/>
        <v>0</v>
      </c>
      <c r="AB8" s="126">
        <f t="shared" si="19"/>
        <v>0</v>
      </c>
      <c r="AC8" s="126">
        <f t="shared" si="20"/>
        <v>336.44411764705882</v>
      </c>
      <c r="AD8" s="126">
        <f t="shared" si="21"/>
        <v>0</v>
      </c>
      <c r="AE8" s="126">
        <f t="shared" si="22"/>
        <v>0</v>
      </c>
      <c r="AF8" s="126">
        <f t="shared" si="23"/>
        <v>0</v>
      </c>
      <c r="AG8" s="122">
        <v>4055</v>
      </c>
      <c r="AH8" s="121">
        <f t="shared" si="0"/>
        <v>0</v>
      </c>
      <c r="AI8" s="121">
        <f t="shared" si="1"/>
        <v>0</v>
      </c>
      <c r="AJ8" s="121">
        <f t="shared" si="2"/>
        <v>136.42808970588237</v>
      </c>
      <c r="AK8" s="121">
        <f t="shared" si="3"/>
        <v>0</v>
      </c>
      <c r="AL8" s="121">
        <f t="shared" si="4"/>
        <v>0</v>
      </c>
      <c r="AM8" s="121">
        <f t="shared" si="5"/>
        <v>0</v>
      </c>
    </row>
    <row r="9" spans="1:39" ht="16.95" customHeight="1" x14ac:dyDescent="0.3">
      <c r="A9" s="112" t="s">
        <v>6</v>
      </c>
      <c r="B9" s="117">
        <v>-7.7366080000000004</v>
      </c>
      <c r="C9" s="117">
        <v>41.284989000000003</v>
      </c>
      <c r="D9" s="118">
        <v>471</v>
      </c>
      <c r="E9" s="119">
        <v>6.5</v>
      </c>
      <c r="F9" s="119">
        <v>4.7</v>
      </c>
      <c r="G9" s="119">
        <v>0.9</v>
      </c>
      <c r="H9" s="118">
        <v>54</v>
      </c>
      <c r="I9" s="118">
        <v>176</v>
      </c>
      <c r="J9" s="118">
        <v>28</v>
      </c>
      <c r="K9" s="119">
        <v>0.83472319165350273</v>
      </c>
      <c r="L9" s="119">
        <v>0.39175142817333142</v>
      </c>
      <c r="M9" s="123">
        <v>19.2</v>
      </c>
      <c r="N9" s="120">
        <v>2.2000000000000002</v>
      </c>
      <c r="O9" s="136">
        <f t="shared" si="6"/>
        <v>-0.14769230769230768</v>
      </c>
      <c r="P9" s="144">
        <f t="shared" si="7"/>
        <v>0</v>
      </c>
      <c r="Q9" s="136">
        <f t="shared" si="8"/>
        <v>-2.3066666666666666E-2</v>
      </c>
      <c r="R9" s="144">
        <f t="shared" si="9"/>
        <v>0</v>
      </c>
      <c r="S9" s="136">
        <f t="shared" si="10"/>
        <v>2.3776111111111109</v>
      </c>
      <c r="T9" s="136">
        <f t="shared" si="11"/>
        <v>475.52222222222218</v>
      </c>
      <c r="U9" s="136">
        <f t="shared" si="12"/>
        <v>-0.63068181818181823</v>
      </c>
      <c r="V9" s="144">
        <f t="shared" si="13"/>
        <v>0</v>
      </c>
      <c r="W9" s="136">
        <f t="shared" si="14"/>
        <v>-0.93523809523809531</v>
      </c>
      <c r="X9" s="144">
        <f t="shared" si="15"/>
        <v>0</v>
      </c>
      <c r="Y9" s="136">
        <f t="shared" si="16"/>
        <v>-4.1598450840594867E-2</v>
      </c>
      <c r="Z9" s="144">
        <f t="shared" si="17"/>
        <v>0</v>
      </c>
      <c r="AA9" s="126">
        <f t="shared" si="18"/>
        <v>0</v>
      </c>
      <c r="AB9" s="126">
        <f t="shared" si="19"/>
        <v>0</v>
      </c>
      <c r="AC9" s="126">
        <f t="shared" si="20"/>
        <v>475.52222222222218</v>
      </c>
      <c r="AD9" s="126">
        <f t="shared" si="21"/>
        <v>0</v>
      </c>
      <c r="AE9" s="126">
        <f t="shared" si="22"/>
        <v>0</v>
      </c>
      <c r="AF9" s="126">
        <f t="shared" si="23"/>
        <v>0</v>
      </c>
      <c r="AG9" s="122">
        <v>4230</v>
      </c>
      <c r="AH9" s="121">
        <f t="shared" si="0"/>
        <v>0</v>
      </c>
      <c r="AI9" s="121">
        <f t="shared" si="1"/>
        <v>0</v>
      </c>
      <c r="AJ9" s="121">
        <f t="shared" si="2"/>
        <v>201.14589999999998</v>
      </c>
      <c r="AK9" s="121">
        <f t="shared" si="3"/>
        <v>0</v>
      </c>
      <c r="AL9" s="121">
        <f t="shared" si="4"/>
        <v>0</v>
      </c>
      <c r="AM9" s="121">
        <f t="shared" si="5"/>
        <v>0</v>
      </c>
    </row>
    <row r="10" spans="1:39" ht="16.95" customHeight="1" x14ac:dyDescent="0.3">
      <c r="A10" s="112" t="s">
        <v>7</v>
      </c>
      <c r="B10" s="117">
        <v>-7.7357570000000004</v>
      </c>
      <c r="C10" s="117">
        <v>41.28492</v>
      </c>
      <c r="D10" s="118">
        <v>473</v>
      </c>
      <c r="E10" s="119">
        <v>5.9</v>
      </c>
      <c r="F10" s="119">
        <v>4.3</v>
      </c>
      <c r="G10" s="119">
        <v>1.3</v>
      </c>
      <c r="H10" s="118">
        <v>52</v>
      </c>
      <c r="I10" s="118">
        <v>152</v>
      </c>
      <c r="J10" s="118">
        <v>44</v>
      </c>
      <c r="K10" s="119">
        <v>0.86495300951388476</v>
      </c>
      <c r="L10" s="119">
        <v>0.45529018462187149</v>
      </c>
      <c r="M10" s="123">
        <v>29.8</v>
      </c>
      <c r="N10" s="120">
        <v>1.9</v>
      </c>
      <c r="O10" s="136">
        <f t="shared" si="6"/>
        <v>-6.1016949152542424E-2</v>
      </c>
      <c r="P10" s="144">
        <f t="shared" si="7"/>
        <v>0</v>
      </c>
      <c r="Q10" s="136">
        <f t="shared" si="8"/>
        <v>-0.32366153846153844</v>
      </c>
      <c r="R10" s="144">
        <f t="shared" si="9"/>
        <v>0</v>
      </c>
      <c r="S10" s="136">
        <f t="shared" si="10"/>
        <v>2.5075192307692307</v>
      </c>
      <c r="T10" s="136">
        <f t="shared" si="11"/>
        <v>501.50384615384615</v>
      </c>
      <c r="U10" s="136">
        <f t="shared" si="12"/>
        <v>-0.57236842105263153</v>
      </c>
      <c r="V10" s="144">
        <f t="shared" si="13"/>
        <v>0</v>
      </c>
      <c r="W10" s="136">
        <f t="shared" si="14"/>
        <v>-0.95878787878787886</v>
      </c>
      <c r="X10" s="144">
        <f t="shared" si="15"/>
        <v>0</v>
      </c>
      <c r="Y10" s="136">
        <f t="shared" si="16"/>
        <v>-7.5094263849534645E-2</v>
      </c>
      <c r="Z10" s="144">
        <f t="shared" si="17"/>
        <v>0</v>
      </c>
      <c r="AA10" s="126">
        <f t="shared" si="18"/>
        <v>0</v>
      </c>
      <c r="AB10" s="126">
        <f t="shared" si="19"/>
        <v>0</v>
      </c>
      <c r="AC10" s="126">
        <f t="shared" si="20"/>
        <v>501.50384615384615</v>
      </c>
      <c r="AD10" s="126">
        <f t="shared" si="21"/>
        <v>0</v>
      </c>
      <c r="AE10" s="126">
        <f t="shared" si="22"/>
        <v>0</v>
      </c>
      <c r="AF10" s="126">
        <f t="shared" si="23"/>
        <v>0</v>
      </c>
      <c r="AG10" s="122">
        <v>3522</v>
      </c>
      <c r="AH10" s="121">
        <f t="shared" si="0"/>
        <v>0</v>
      </c>
      <c r="AI10" s="121">
        <f t="shared" si="1"/>
        <v>0</v>
      </c>
      <c r="AJ10" s="121">
        <f t="shared" si="2"/>
        <v>176.62965461538462</v>
      </c>
      <c r="AK10" s="121">
        <f t="shared" si="3"/>
        <v>0</v>
      </c>
      <c r="AL10" s="121">
        <f t="shared" si="4"/>
        <v>0</v>
      </c>
      <c r="AM10" s="121">
        <f t="shared" si="5"/>
        <v>0</v>
      </c>
    </row>
    <row r="11" spans="1:39" ht="16.95" customHeight="1" x14ac:dyDescent="0.3">
      <c r="A11" s="112" t="s">
        <v>0</v>
      </c>
      <c r="B11" s="117">
        <v>-7.7351429999999999</v>
      </c>
      <c r="C11" s="117">
        <v>41.285758000000001</v>
      </c>
      <c r="D11" s="118">
        <v>471</v>
      </c>
      <c r="E11" s="119">
        <v>6.1</v>
      </c>
      <c r="F11" s="119">
        <v>4.9000000000000004</v>
      </c>
      <c r="G11" s="119">
        <v>1.5</v>
      </c>
      <c r="H11" s="118">
        <v>102</v>
      </c>
      <c r="I11" s="118">
        <v>144</v>
      </c>
      <c r="J11" s="118">
        <v>25</v>
      </c>
      <c r="K11" s="119">
        <v>0.8720325341014995</v>
      </c>
      <c r="L11" s="119">
        <v>0.35830823138870105</v>
      </c>
      <c r="M11" s="123">
        <v>22.6</v>
      </c>
      <c r="N11" s="120">
        <v>2.2000000000000002</v>
      </c>
      <c r="O11" s="136">
        <f t="shared" si="6"/>
        <v>-9.1803278688524531E-2</v>
      </c>
      <c r="P11" s="144">
        <f t="shared" si="7"/>
        <v>0</v>
      </c>
      <c r="Q11" s="136">
        <f t="shared" si="8"/>
        <v>-0.41383999999999999</v>
      </c>
      <c r="R11" s="144">
        <f t="shared" si="9"/>
        <v>0</v>
      </c>
      <c r="S11" s="136">
        <f t="shared" si="10"/>
        <v>0.78814705882352931</v>
      </c>
      <c r="T11" s="136">
        <f t="shared" si="11"/>
        <v>157.62941176470585</v>
      </c>
      <c r="U11" s="136">
        <f t="shared" si="12"/>
        <v>-0.54861111111111116</v>
      </c>
      <c r="V11" s="144">
        <f t="shared" si="13"/>
        <v>0</v>
      </c>
      <c r="W11" s="136">
        <f t="shared" si="14"/>
        <v>-0.92746666666666666</v>
      </c>
      <c r="X11" s="144">
        <f t="shared" si="15"/>
        <v>0</v>
      </c>
      <c r="Y11" s="136">
        <f t="shared" si="16"/>
        <v>-8.2603035190330742E-2</v>
      </c>
      <c r="Z11" s="144">
        <f t="shared" si="17"/>
        <v>0</v>
      </c>
      <c r="AA11" s="126">
        <f t="shared" si="18"/>
        <v>0</v>
      </c>
      <c r="AB11" s="126">
        <f t="shared" si="19"/>
        <v>0</v>
      </c>
      <c r="AC11" s="126">
        <f t="shared" si="20"/>
        <v>157.62941176470585</v>
      </c>
      <c r="AD11" s="126">
        <f t="shared" si="21"/>
        <v>0</v>
      </c>
      <c r="AE11" s="126">
        <f t="shared" si="22"/>
        <v>0</v>
      </c>
      <c r="AF11" s="126">
        <f t="shared" si="23"/>
        <v>0</v>
      </c>
      <c r="AG11" s="122">
        <v>1941</v>
      </c>
      <c r="AH11" s="121">
        <f t="shared" si="0"/>
        <v>0</v>
      </c>
      <c r="AI11" s="121">
        <f t="shared" si="1"/>
        <v>0</v>
      </c>
      <c r="AJ11" s="121">
        <f t="shared" si="2"/>
        <v>30.595868823529404</v>
      </c>
      <c r="AK11" s="121">
        <f t="shared" si="3"/>
        <v>0</v>
      </c>
      <c r="AL11" s="121">
        <f t="shared" si="4"/>
        <v>0</v>
      </c>
      <c r="AM11" s="121">
        <f t="shared" si="5"/>
        <v>0</v>
      </c>
    </row>
    <row r="12" spans="1:39" ht="16.95" customHeight="1" x14ac:dyDescent="0.3">
      <c r="A12" s="112" t="s">
        <v>1</v>
      </c>
      <c r="B12" s="117">
        <v>-7.7359049999999998</v>
      </c>
      <c r="C12" s="117">
        <v>41.285947999999998</v>
      </c>
      <c r="D12" s="118">
        <v>467</v>
      </c>
      <c r="E12" s="119">
        <v>5.6</v>
      </c>
      <c r="F12" s="119">
        <v>4.3</v>
      </c>
      <c r="G12" s="119">
        <v>1.3</v>
      </c>
      <c r="H12" s="118">
        <v>142</v>
      </c>
      <c r="I12" s="118">
        <v>200</v>
      </c>
      <c r="J12" s="118">
        <v>28</v>
      </c>
      <c r="K12" s="119">
        <v>0.90338971006253554</v>
      </c>
      <c r="L12" s="119">
        <v>0.43270928055629854</v>
      </c>
      <c r="M12" s="123">
        <v>19.5</v>
      </c>
      <c r="N12" s="120">
        <v>2.9</v>
      </c>
      <c r="O12" s="136">
        <f t="shared" si="6"/>
        <v>-1.0714285714285645E-2</v>
      </c>
      <c r="P12" s="144">
        <f t="shared" si="7"/>
        <v>0</v>
      </c>
      <c r="Q12" s="136">
        <f t="shared" si="8"/>
        <v>-0.32366153846153844</v>
      </c>
      <c r="R12" s="144">
        <f t="shared" si="9"/>
        <v>0</v>
      </c>
      <c r="S12" s="136">
        <f t="shared" si="10"/>
        <v>0.28444366197183091</v>
      </c>
      <c r="T12" s="136">
        <f t="shared" si="11"/>
        <v>56.88873239436618</v>
      </c>
      <c r="U12" s="136">
        <f t="shared" si="12"/>
        <v>-0.67500000000000004</v>
      </c>
      <c r="V12" s="144">
        <f t="shared" si="13"/>
        <v>0</v>
      </c>
      <c r="W12" s="136">
        <f t="shared" si="14"/>
        <v>-0.93523809523809531</v>
      </c>
      <c r="X12" s="144">
        <f t="shared" si="15"/>
        <v>0</v>
      </c>
      <c r="Y12" s="136">
        <f t="shared" si="16"/>
        <v>-0.11444641101278266</v>
      </c>
      <c r="Z12" s="144">
        <f t="shared" si="17"/>
        <v>0</v>
      </c>
      <c r="AA12" s="126">
        <f t="shared" si="18"/>
        <v>0</v>
      </c>
      <c r="AB12" s="126">
        <f t="shared" si="19"/>
        <v>0</v>
      </c>
      <c r="AC12" s="126">
        <f t="shared" si="20"/>
        <v>56.88873239436618</v>
      </c>
      <c r="AD12" s="126">
        <f t="shared" si="21"/>
        <v>0</v>
      </c>
      <c r="AE12" s="126">
        <f t="shared" si="22"/>
        <v>0</v>
      </c>
      <c r="AF12" s="126">
        <f t="shared" si="23"/>
        <v>0</v>
      </c>
      <c r="AG12" s="122">
        <v>2867</v>
      </c>
      <c r="AH12" s="121">
        <f t="shared" si="0"/>
        <v>0</v>
      </c>
      <c r="AI12" s="121">
        <f t="shared" si="1"/>
        <v>0</v>
      </c>
      <c r="AJ12" s="121">
        <f t="shared" si="2"/>
        <v>16.309999577464783</v>
      </c>
      <c r="AK12" s="121">
        <f t="shared" si="3"/>
        <v>0</v>
      </c>
      <c r="AL12" s="121">
        <f t="shared" si="4"/>
        <v>0</v>
      </c>
      <c r="AM12" s="121">
        <f t="shared" si="5"/>
        <v>0</v>
      </c>
    </row>
    <row r="13" spans="1:39" ht="16.95" customHeight="1" x14ac:dyDescent="0.3">
      <c r="A13" s="112" t="s">
        <v>26</v>
      </c>
      <c r="B13" s="117">
        <v>-7.7361389999999997</v>
      </c>
      <c r="C13" s="117">
        <v>41.285606999999999</v>
      </c>
      <c r="D13" s="118">
        <v>468</v>
      </c>
      <c r="E13" s="119">
        <v>5.6</v>
      </c>
      <c r="F13" s="119">
        <v>4.3</v>
      </c>
      <c r="G13" s="119">
        <v>1.3</v>
      </c>
      <c r="H13" s="118">
        <v>142</v>
      </c>
      <c r="I13" s="118">
        <v>200</v>
      </c>
      <c r="J13" s="118">
        <v>28</v>
      </c>
      <c r="K13" s="119">
        <v>0.9194583414358195</v>
      </c>
      <c r="L13" s="119">
        <v>0.50545595718425462</v>
      </c>
      <c r="M13" s="123">
        <v>21.5</v>
      </c>
      <c r="N13" s="120">
        <v>2.8</v>
      </c>
      <c r="O13" s="136">
        <f t="shared" si="6"/>
        <v>-1.0714285714285645E-2</v>
      </c>
      <c r="P13" s="144">
        <f t="shared" si="7"/>
        <v>0</v>
      </c>
      <c r="Q13" s="136">
        <f t="shared" si="8"/>
        <v>-0.32366153846153844</v>
      </c>
      <c r="R13" s="144">
        <f t="shared" si="9"/>
        <v>0</v>
      </c>
      <c r="S13" s="136">
        <f t="shared" si="10"/>
        <v>0.28444366197183091</v>
      </c>
      <c r="T13" s="136">
        <f t="shared" si="11"/>
        <v>56.88873239436618</v>
      </c>
      <c r="U13" s="136">
        <f t="shared" si="12"/>
        <v>-0.67500000000000004</v>
      </c>
      <c r="V13" s="144">
        <f t="shared" si="13"/>
        <v>0</v>
      </c>
      <c r="W13" s="136">
        <f t="shared" si="14"/>
        <v>-0.93523809523809531</v>
      </c>
      <c r="X13" s="144">
        <f t="shared" si="15"/>
        <v>0</v>
      </c>
      <c r="Y13" s="136">
        <f t="shared" si="16"/>
        <v>-0.12992251639076347</v>
      </c>
      <c r="Z13" s="144">
        <f t="shared" si="17"/>
        <v>0</v>
      </c>
      <c r="AA13" s="126">
        <f t="shared" si="18"/>
        <v>0</v>
      </c>
      <c r="AB13" s="126">
        <f t="shared" si="19"/>
        <v>0</v>
      </c>
      <c r="AC13" s="126">
        <f t="shared" si="20"/>
        <v>56.88873239436618</v>
      </c>
      <c r="AD13" s="126">
        <f t="shared" si="21"/>
        <v>0</v>
      </c>
      <c r="AE13" s="126">
        <f t="shared" si="22"/>
        <v>0</v>
      </c>
      <c r="AF13" s="126">
        <f t="shared" si="23"/>
        <v>0</v>
      </c>
      <c r="AG13" s="122">
        <v>5156</v>
      </c>
      <c r="AH13" s="121">
        <f t="shared" si="0"/>
        <v>0</v>
      </c>
      <c r="AI13" s="121">
        <f t="shared" si="1"/>
        <v>0</v>
      </c>
      <c r="AJ13" s="121">
        <f t="shared" si="2"/>
        <v>29.331830422535198</v>
      </c>
      <c r="AK13" s="121">
        <f t="shared" si="3"/>
        <v>0</v>
      </c>
      <c r="AL13" s="121">
        <f t="shared" si="4"/>
        <v>0</v>
      </c>
      <c r="AM13" s="121">
        <f t="shared" si="5"/>
        <v>0</v>
      </c>
    </row>
    <row r="14" spans="1:39" ht="3" customHeight="1" x14ac:dyDescent="0.3">
      <c r="A14" s="112"/>
      <c r="B14" s="117"/>
      <c r="C14" s="117"/>
      <c r="D14" s="118"/>
      <c r="E14" s="119"/>
      <c r="F14" s="119"/>
      <c r="G14" s="119"/>
      <c r="H14" s="118"/>
      <c r="I14" s="118"/>
      <c r="J14" s="118"/>
      <c r="K14" s="119"/>
      <c r="L14" s="119"/>
      <c r="M14" s="123"/>
      <c r="N14" s="120"/>
      <c r="Z14" s="144"/>
      <c r="AG14" s="122"/>
    </row>
    <row r="15" spans="1:39" ht="16.95" customHeight="1" x14ac:dyDescent="0.3">
      <c r="A15" s="112" t="s">
        <v>313</v>
      </c>
      <c r="B15" s="117"/>
      <c r="C15" s="117"/>
      <c r="D15" s="118">
        <f t="shared" ref="D15:N15" si="24">MIN(D2:D14)</f>
        <v>456</v>
      </c>
      <c r="E15" s="119">
        <f t="shared" si="24"/>
        <v>5.6</v>
      </c>
      <c r="F15" s="119">
        <f t="shared" si="24"/>
        <v>4.3</v>
      </c>
      <c r="G15" s="119">
        <f t="shared" si="24"/>
        <v>0.9</v>
      </c>
      <c r="H15" s="118">
        <f t="shared" si="24"/>
        <v>52</v>
      </c>
      <c r="I15" s="118">
        <f t="shared" si="24"/>
        <v>128</v>
      </c>
      <c r="J15" s="118">
        <f t="shared" si="24"/>
        <v>13</v>
      </c>
      <c r="K15" s="119">
        <f t="shared" si="24"/>
        <v>0.83472319165350273</v>
      </c>
      <c r="L15" s="119">
        <f t="shared" si="24"/>
        <v>0.35830823138870105</v>
      </c>
      <c r="M15" s="123">
        <f t="shared" si="24"/>
        <v>17.899999999999999</v>
      </c>
      <c r="N15" s="120">
        <f t="shared" si="24"/>
        <v>1.9</v>
      </c>
      <c r="AG15" s="122"/>
    </row>
    <row r="16" spans="1:39" ht="16.95" customHeight="1" x14ac:dyDescent="0.3">
      <c r="A16" s="112" t="s">
        <v>314</v>
      </c>
      <c r="B16" s="109"/>
      <c r="C16" s="109"/>
      <c r="D16" s="112">
        <f t="shared" ref="D16:N16" si="25">MAX(D2:D13)</f>
        <v>473</v>
      </c>
      <c r="E16" s="111">
        <f t="shared" si="25"/>
        <v>6.9</v>
      </c>
      <c r="F16" s="111">
        <f t="shared" si="25"/>
        <v>5.6</v>
      </c>
      <c r="G16" s="111">
        <f t="shared" si="25"/>
        <v>2</v>
      </c>
      <c r="H16" s="112">
        <f t="shared" si="25"/>
        <v>246</v>
      </c>
      <c r="I16" s="112">
        <f t="shared" si="25"/>
        <v>200</v>
      </c>
      <c r="J16" s="112">
        <f t="shared" si="25"/>
        <v>47</v>
      </c>
      <c r="K16" s="111">
        <f t="shared" si="25"/>
        <v>0.92606941817270216</v>
      </c>
      <c r="L16" s="111">
        <f t="shared" si="25"/>
        <v>0.54918062836822223</v>
      </c>
      <c r="M16" s="127">
        <f t="shared" si="25"/>
        <v>32.700000000000003</v>
      </c>
      <c r="N16" s="128">
        <f t="shared" si="25"/>
        <v>3.5</v>
      </c>
      <c r="AA16" s="124"/>
      <c r="AG16" s="122">
        <f>SUM(AG2:AG15)</f>
        <v>40079</v>
      </c>
      <c r="AH16" s="114">
        <f t="shared" ref="AH16:AM16" si="26">SUM(AH2:AH15)</f>
        <v>0</v>
      </c>
      <c r="AI16" s="114">
        <f t="shared" si="26"/>
        <v>0</v>
      </c>
      <c r="AJ16" s="114">
        <f t="shared" si="26"/>
        <v>819.72509486498461</v>
      </c>
      <c r="AK16" s="114">
        <f t="shared" si="26"/>
        <v>0</v>
      </c>
      <c r="AL16" s="114">
        <f t="shared" si="26"/>
        <v>0</v>
      </c>
      <c r="AM16" s="114">
        <f t="shared" si="26"/>
        <v>0</v>
      </c>
    </row>
    <row r="17" spans="1:34" ht="16.95" customHeight="1" x14ac:dyDescent="0.3">
      <c r="A17" s="112" t="s">
        <v>315</v>
      </c>
      <c r="B17" s="117"/>
      <c r="C17" s="117"/>
      <c r="D17" s="125">
        <f t="shared" ref="D17:N17" si="27">AVERAGE(D2:D13)</f>
        <v>466.66666666666669</v>
      </c>
      <c r="E17" s="119">
        <f t="shared" si="27"/>
        <v>6.299999999999998</v>
      </c>
      <c r="F17" s="119">
        <f t="shared" si="27"/>
        <v>4.8749999999999991</v>
      </c>
      <c r="G17" s="119">
        <f t="shared" si="27"/>
        <v>1.4333333333333333</v>
      </c>
      <c r="H17" s="119">
        <f t="shared" si="27"/>
        <v>121.16666666666667</v>
      </c>
      <c r="I17" s="119">
        <f t="shared" si="27"/>
        <v>168.16666666666666</v>
      </c>
      <c r="J17" s="119">
        <f t="shared" si="27"/>
        <v>28.333333333333332</v>
      </c>
      <c r="K17" s="119">
        <f t="shared" si="27"/>
        <v>0.88386240428378537</v>
      </c>
      <c r="L17" s="119">
        <f t="shared" si="27"/>
        <v>0.45635556234330549</v>
      </c>
      <c r="M17" s="123">
        <f t="shared" si="27"/>
        <v>24.366666666666664</v>
      </c>
      <c r="N17" s="120">
        <f t="shared" si="27"/>
        <v>2.7166666666666663</v>
      </c>
      <c r="AG17" s="114"/>
      <c r="AH17" s="126"/>
    </row>
    <row r="18" spans="1:34" ht="7.2" customHeight="1" x14ac:dyDescent="0.3">
      <c r="A18" s="112"/>
      <c r="B18" s="117"/>
      <c r="C18" s="117"/>
      <c r="D18" s="125"/>
      <c r="E18" s="119"/>
      <c r="F18" s="119"/>
      <c r="G18" s="119"/>
      <c r="H18" s="119"/>
      <c r="I18" s="119"/>
      <c r="J18" s="119"/>
      <c r="K18" s="119"/>
      <c r="L18" s="119"/>
      <c r="M18" s="123"/>
      <c r="N18" s="120"/>
      <c r="AG18" s="114"/>
    </row>
    <row r="19" spans="1:34" s="135" customFormat="1" ht="33.75" customHeight="1" x14ac:dyDescent="0.3">
      <c r="A19" s="131" t="s">
        <v>399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3"/>
      <c r="N19" s="134"/>
      <c r="O19" s="143">
        <f>+DdRefer!D4</f>
        <v>5.54</v>
      </c>
      <c r="P19" s="143"/>
      <c r="Q19" s="143">
        <f>+DdRefer!D6</f>
        <v>0.87924000000000002</v>
      </c>
      <c r="R19" s="143"/>
      <c r="S19" s="143">
        <f>+DdRefer!D7</f>
        <v>182.39099999999999</v>
      </c>
      <c r="T19" s="143"/>
      <c r="U19" s="143">
        <f>+DdRefer!D8</f>
        <v>65</v>
      </c>
      <c r="V19" s="143"/>
      <c r="W19" s="143">
        <f>+DdRefer!D10</f>
        <v>1.8133333333333335</v>
      </c>
      <c r="X19" s="143"/>
      <c r="Y19" s="143">
        <f>+DdRefer!I5</f>
        <v>0.8</v>
      </c>
      <c r="Z19" s="143"/>
    </row>
    <row r="20" spans="1:34" s="130" customFormat="1" ht="33.75" customHeight="1" x14ac:dyDescent="0.3">
      <c r="A20" s="110" t="s">
        <v>400</v>
      </c>
      <c r="B20" s="109"/>
      <c r="C20" s="109"/>
      <c r="D20" s="112"/>
      <c r="E20" s="111"/>
      <c r="F20" s="111"/>
      <c r="G20" s="111"/>
      <c r="H20" s="112"/>
      <c r="I20" s="112"/>
      <c r="J20" s="112"/>
      <c r="K20" s="111"/>
      <c r="L20" s="111"/>
      <c r="M20" s="127"/>
      <c r="N20" s="128"/>
      <c r="O20" s="129">
        <f>+DdRefer!D25*1000</f>
        <v>5000</v>
      </c>
      <c r="P20" s="129"/>
      <c r="Q20" s="129">
        <f>+DdRefer!D28*1000</f>
        <v>5000</v>
      </c>
      <c r="R20" s="129"/>
      <c r="S20" s="129">
        <f>+DdRefer!D20</f>
        <v>200</v>
      </c>
      <c r="T20" s="129"/>
      <c r="U20" s="129">
        <f>+DdRefer!D21</f>
        <v>300</v>
      </c>
      <c r="V20" s="129"/>
      <c r="W20" s="129">
        <f>+DdRefer!D26</f>
        <v>110</v>
      </c>
      <c r="X20" s="129"/>
      <c r="Y20" s="129">
        <f>+(DdRefer!B24+DdRefer!C24)/2</f>
        <v>225</v>
      </c>
      <c r="Z20" s="143"/>
    </row>
    <row r="21" spans="1:34" s="138" customFormat="1" ht="33.75" customHeight="1" x14ac:dyDescent="0.3">
      <c r="A21" s="137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27"/>
      <c r="N21" s="128"/>
      <c r="O21" s="149"/>
      <c r="P21" s="150"/>
      <c r="Q21" s="149"/>
      <c r="R21" s="150"/>
      <c r="S21" s="149"/>
      <c r="T21" s="150"/>
      <c r="U21" s="149"/>
      <c r="V21" s="150"/>
      <c r="W21" s="149"/>
      <c r="X21" s="150"/>
      <c r="Y21" s="149"/>
      <c r="Z21" s="150"/>
    </row>
    <row r="22" spans="1:34" ht="16.95" customHeight="1" x14ac:dyDescent="0.3"/>
    <row r="23" spans="1:34" ht="16.95" customHeight="1" x14ac:dyDescent="0.3"/>
  </sheetData>
  <mergeCells count="6">
    <mergeCell ref="Y21:Z21"/>
    <mergeCell ref="S21:T21"/>
    <mergeCell ref="Q21:R21"/>
    <mergeCell ref="O21:P21"/>
    <mergeCell ref="U21:V21"/>
    <mergeCell ref="W21:X21"/>
  </mergeCells>
  <hyperlinks>
    <hyperlink ref="A1" location="Indice!A1" display="Folhas"/>
  </hyperlinks>
  <pageMargins left="0.7" right="0.7" top="0.75" bottom="0.75" header="0.3" footer="0.3"/>
  <pageSetup paperSize="9" orientation="portrait" horizontalDpi="4294967294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pane ySplit="1" topLeftCell="A2" activePane="bottomLeft" state="frozen"/>
      <selection pane="bottomLeft" activeCell="G2" sqref="G2"/>
    </sheetView>
  </sheetViews>
  <sheetFormatPr defaultRowHeight="14.4" x14ac:dyDescent="0.3"/>
  <cols>
    <col min="1" max="1" width="11.88671875" customWidth="1"/>
    <col min="2" max="2" width="10" customWidth="1"/>
    <col min="3" max="3" width="12.44140625" customWidth="1"/>
    <col min="5" max="10" width="15.77734375" style="22" customWidth="1"/>
  </cols>
  <sheetData>
    <row r="1" spans="1:10" ht="25.05" customHeight="1" x14ac:dyDescent="0.3">
      <c r="A1" s="108" t="s">
        <v>40</v>
      </c>
      <c r="B1" s="109" t="s">
        <v>32</v>
      </c>
      <c r="C1" s="109" t="s">
        <v>33</v>
      </c>
      <c r="D1" s="110" t="s">
        <v>8</v>
      </c>
      <c r="E1" s="114" t="s">
        <v>317</v>
      </c>
      <c r="F1" s="114" t="s">
        <v>318</v>
      </c>
      <c r="G1" s="139" t="s">
        <v>319</v>
      </c>
      <c r="H1" s="114" t="s">
        <v>320</v>
      </c>
      <c r="I1" s="114" t="s">
        <v>321</v>
      </c>
      <c r="J1" s="114" t="s">
        <v>322</v>
      </c>
    </row>
    <row r="2" spans="1:10" ht="25.05" customHeight="1" x14ac:dyDescent="0.3">
      <c r="A2" s="112" t="s">
        <v>27</v>
      </c>
      <c r="B2" s="117">
        <v>-7.7375670000000003</v>
      </c>
      <c r="C2" s="117">
        <v>41.286644000000003</v>
      </c>
      <c r="D2" s="118">
        <v>456</v>
      </c>
      <c r="E2" s="102">
        <f>+DdSSD!AA2</f>
        <v>0</v>
      </c>
      <c r="F2" s="102">
        <f>+DdSSD!AB2</f>
        <v>0</v>
      </c>
      <c r="G2" s="102">
        <f>+DdSSD!AC2</f>
        <v>200.85934065934063</v>
      </c>
      <c r="H2" s="102">
        <f>+DdSSD!AD2</f>
        <v>0</v>
      </c>
      <c r="I2" s="102">
        <f>+DdSSD!AE2</f>
        <v>0</v>
      </c>
      <c r="J2" s="102">
        <f>+DdSSD!AF2</f>
        <v>0</v>
      </c>
    </row>
    <row r="3" spans="1:10" ht="25.05" customHeight="1" x14ac:dyDescent="0.3">
      <c r="A3" s="112" t="s">
        <v>24</v>
      </c>
      <c r="B3" s="117">
        <v>-7.7369190000000003</v>
      </c>
      <c r="C3" s="117">
        <v>41.286158</v>
      </c>
      <c r="D3" s="118">
        <v>463</v>
      </c>
      <c r="E3" s="102">
        <f>+DdSSD!AA3</f>
        <v>0</v>
      </c>
      <c r="F3" s="102">
        <f>+DdSSD!AB3</f>
        <v>0</v>
      </c>
      <c r="G3" s="102">
        <f>+DdSSD!AC3</f>
        <v>0</v>
      </c>
      <c r="H3" s="102">
        <f>+DdSSD!AD3</f>
        <v>0</v>
      </c>
      <c r="I3" s="102">
        <f>+DdSSD!AE3</f>
        <v>0</v>
      </c>
      <c r="J3" s="102">
        <f>+DdSSD!AF3</f>
        <v>0</v>
      </c>
    </row>
    <row r="4" spans="1:10" ht="25.05" customHeight="1" x14ac:dyDescent="0.3">
      <c r="A4" s="112" t="s">
        <v>25</v>
      </c>
      <c r="B4" s="117">
        <v>-7.7371559999999997</v>
      </c>
      <c r="C4" s="117">
        <v>41.285699999999999</v>
      </c>
      <c r="D4" s="118">
        <v>466</v>
      </c>
      <c r="E4" s="102">
        <f>+DdSSD!AA4</f>
        <v>0</v>
      </c>
      <c r="F4" s="102">
        <f>+DdSSD!AB4</f>
        <v>0</v>
      </c>
      <c r="G4" s="102">
        <f>+DdSSD!AC4</f>
        <v>0</v>
      </c>
      <c r="H4" s="102">
        <f>+DdSSD!AD4</f>
        <v>0</v>
      </c>
      <c r="I4" s="102">
        <f>+DdSSD!AE4</f>
        <v>0</v>
      </c>
      <c r="J4" s="102">
        <f>+DdSSD!AF4</f>
        <v>0</v>
      </c>
    </row>
    <row r="5" spans="1:10" ht="25.05" customHeight="1" x14ac:dyDescent="0.3">
      <c r="A5" s="112" t="s">
        <v>2</v>
      </c>
      <c r="B5" s="117">
        <v>-7.7399459999999998</v>
      </c>
      <c r="C5" s="117">
        <v>41.285702999999998</v>
      </c>
      <c r="D5" s="118">
        <v>461</v>
      </c>
      <c r="E5" s="102">
        <f>+DdSSD!AA5</f>
        <v>0</v>
      </c>
      <c r="F5" s="102">
        <f>+DdSSD!AB5</f>
        <v>0</v>
      </c>
      <c r="G5" s="102">
        <f>+DdSSD!AC5</f>
        <v>501.50384615384615</v>
      </c>
      <c r="H5" s="102">
        <f>+DdSSD!AD5</f>
        <v>0</v>
      </c>
      <c r="I5" s="102">
        <f>+DdSSD!AE5</f>
        <v>0</v>
      </c>
      <c r="J5" s="102">
        <f>+DdSSD!AF5</f>
        <v>0</v>
      </c>
    </row>
    <row r="6" spans="1:10" ht="25.05" customHeight="1" x14ac:dyDescent="0.3">
      <c r="A6" s="112" t="s">
        <v>3</v>
      </c>
      <c r="B6" s="117">
        <v>-7.7380769999999997</v>
      </c>
      <c r="C6" s="117">
        <v>41.285269</v>
      </c>
      <c r="D6" s="118">
        <v>466</v>
      </c>
      <c r="E6" s="102">
        <f>+DdSSD!AA6</f>
        <v>0</v>
      </c>
      <c r="F6" s="102">
        <f>+DdSSD!AB6</f>
        <v>0</v>
      </c>
      <c r="G6" s="102">
        <f>+DdSSD!AC6</f>
        <v>140.91775700934576</v>
      </c>
      <c r="H6" s="102">
        <f>+DdSSD!AD6</f>
        <v>0</v>
      </c>
      <c r="I6" s="102">
        <f>+DdSSD!AE6</f>
        <v>0</v>
      </c>
      <c r="J6" s="102">
        <f>+DdSSD!AF6</f>
        <v>0</v>
      </c>
    </row>
    <row r="7" spans="1:10" ht="25.05" customHeight="1" x14ac:dyDescent="0.3">
      <c r="A7" s="112" t="s">
        <v>4</v>
      </c>
      <c r="B7" s="117">
        <v>-7.7381529999999996</v>
      </c>
      <c r="C7" s="117">
        <v>41.284906999999997</v>
      </c>
      <c r="D7" s="118">
        <v>470</v>
      </c>
      <c r="E7" s="102">
        <f>+DdSSD!AA7</f>
        <v>0</v>
      </c>
      <c r="F7" s="102">
        <f>+DdSSD!AB7</f>
        <v>0</v>
      </c>
      <c r="G7" s="102">
        <f>+DdSSD!AC7</f>
        <v>39.98815789473683</v>
      </c>
      <c r="H7" s="102">
        <f>+DdSSD!AD7</f>
        <v>0</v>
      </c>
      <c r="I7" s="102">
        <f>+DdSSD!AE7</f>
        <v>0</v>
      </c>
      <c r="J7" s="102">
        <f>+DdSSD!AF7</f>
        <v>0</v>
      </c>
    </row>
    <row r="8" spans="1:10" ht="25.05" customHeight="1" x14ac:dyDescent="0.3">
      <c r="A8" s="112" t="s">
        <v>5</v>
      </c>
      <c r="B8" s="117">
        <v>-7.7373459999999996</v>
      </c>
      <c r="C8" s="117">
        <v>41.285044999999997</v>
      </c>
      <c r="D8" s="118">
        <v>468</v>
      </c>
      <c r="E8" s="102">
        <f>+DdSSD!AA8</f>
        <v>0</v>
      </c>
      <c r="F8" s="102">
        <f>+DdSSD!AB8</f>
        <v>0</v>
      </c>
      <c r="G8" s="102">
        <f>+DdSSD!AC8</f>
        <v>336.44411764705882</v>
      </c>
      <c r="H8" s="102">
        <f>+DdSSD!AD8</f>
        <v>0</v>
      </c>
      <c r="I8" s="102">
        <f>+DdSSD!AE8</f>
        <v>0</v>
      </c>
      <c r="J8" s="102">
        <f>+DdSSD!AF8</f>
        <v>0</v>
      </c>
    </row>
    <row r="9" spans="1:10" ht="25.05" customHeight="1" x14ac:dyDescent="0.3">
      <c r="A9" s="112" t="s">
        <v>6</v>
      </c>
      <c r="B9" s="117">
        <v>-7.7366080000000004</v>
      </c>
      <c r="C9" s="117">
        <v>41.284989000000003</v>
      </c>
      <c r="D9" s="118">
        <v>471</v>
      </c>
      <c r="E9" s="102">
        <f>+DdSSD!AA9</f>
        <v>0</v>
      </c>
      <c r="F9" s="102">
        <f>+DdSSD!AB9</f>
        <v>0</v>
      </c>
      <c r="G9" s="102">
        <f>+DdSSD!AC9</f>
        <v>475.52222222222218</v>
      </c>
      <c r="H9" s="102">
        <f>+DdSSD!AD9</f>
        <v>0</v>
      </c>
      <c r="I9" s="102">
        <f>+DdSSD!AE9</f>
        <v>0</v>
      </c>
      <c r="J9" s="102">
        <f>+DdSSD!AF9</f>
        <v>0</v>
      </c>
    </row>
    <row r="10" spans="1:10" ht="25.05" customHeight="1" x14ac:dyDescent="0.3">
      <c r="A10" s="112" t="s">
        <v>7</v>
      </c>
      <c r="B10" s="117">
        <v>-7.7357570000000004</v>
      </c>
      <c r="C10" s="117">
        <v>41.28492</v>
      </c>
      <c r="D10" s="118">
        <v>473</v>
      </c>
      <c r="E10" s="102">
        <f>+DdSSD!AA10</f>
        <v>0</v>
      </c>
      <c r="F10" s="102">
        <f>+DdSSD!AB10</f>
        <v>0</v>
      </c>
      <c r="G10" s="102">
        <f>+DdSSD!AC10</f>
        <v>501.50384615384615</v>
      </c>
      <c r="H10" s="102">
        <f>+DdSSD!AD10</f>
        <v>0</v>
      </c>
      <c r="I10" s="102">
        <f>+DdSSD!AE10</f>
        <v>0</v>
      </c>
      <c r="J10" s="102">
        <f>+DdSSD!AF10</f>
        <v>0</v>
      </c>
    </row>
    <row r="11" spans="1:10" ht="25.05" customHeight="1" x14ac:dyDescent="0.3">
      <c r="A11" s="112" t="s">
        <v>0</v>
      </c>
      <c r="B11" s="117">
        <v>-7.7351429999999999</v>
      </c>
      <c r="C11" s="117">
        <v>41.285758000000001</v>
      </c>
      <c r="D11" s="118">
        <v>471</v>
      </c>
      <c r="E11" s="102">
        <f>+DdSSD!AA11</f>
        <v>0</v>
      </c>
      <c r="F11" s="102">
        <f>+DdSSD!AB11</f>
        <v>0</v>
      </c>
      <c r="G11" s="102">
        <f>+DdSSD!AC11</f>
        <v>157.62941176470585</v>
      </c>
      <c r="H11" s="102">
        <f>+DdSSD!AD11</f>
        <v>0</v>
      </c>
      <c r="I11" s="102">
        <f>+DdSSD!AE11</f>
        <v>0</v>
      </c>
      <c r="J11" s="102">
        <f>+DdSSD!AF11</f>
        <v>0</v>
      </c>
    </row>
    <row r="12" spans="1:10" ht="25.05" customHeight="1" x14ac:dyDescent="0.3">
      <c r="A12" s="112" t="s">
        <v>1</v>
      </c>
      <c r="B12" s="117">
        <v>-7.7359049999999998</v>
      </c>
      <c r="C12" s="117">
        <v>41.285947999999998</v>
      </c>
      <c r="D12" s="118">
        <v>467</v>
      </c>
      <c r="E12" s="102">
        <f>+DdSSD!AA12</f>
        <v>0</v>
      </c>
      <c r="F12" s="102">
        <f>+DdSSD!AB12</f>
        <v>0</v>
      </c>
      <c r="G12" s="102">
        <f>+DdSSD!AC12</f>
        <v>56.88873239436618</v>
      </c>
      <c r="H12" s="102">
        <f>+DdSSD!AD12</f>
        <v>0</v>
      </c>
      <c r="I12" s="102">
        <f>+DdSSD!AE12</f>
        <v>0</v>
      </c>
      <c r="J12" s="102">
        <f>+DdSSD!AF12</f>
        <v>0</v>
      </c>
    </row>
    <row r="13" spans="1:10" ht="25.05" customHeight="1" x14ac:dyDescent="0.3">
      <c r="A13" s="112" t="s">
        <v>26</v>
      </c>
      <c r="B13" s="117">
        <v>-7.7361389999999997</v>
      </c>
      <c r="C13" s="117">
        <v>41.285606999999999</v>
      </c>
      <c r="D13" s="118">
        <v>468</v>
      </c>
      <c r="E13" s="102">
        <f>+DdSSD!AA13</f>
        <v>0</v>
      </c>
      <c r="F13" s="102">
        <f>+DdSSD!AB13</f>
        <v>0</v>
      </c>
      <c r="G13" s="102">
        <f>+DdSSD!AC13</f>
        <v>56.88873239436618</v>
      </c>
      <c r="H13" s="102">
        <f>+DdSSD!AD13</f>
        <v>0</v>
      </c>
      <c r="I13" s="102">
        <f>+DdSSD!AE13</f>
        <v>0</v>
      </c>
      <c r="J13" s="102">
        <f>+DdSSD!AF13</f>
        <v>0</v>
      </c>
    </row>
    <row r="14" spans="1:10" ht="25.05" customHeight="1" x14ac:dyDescent="0.3">
      <c r="A14" s="16" t="s">
        <v>30</v>
      </c>
      <c r="B14" s="16">
        <v>-7.7386410000000003</v>
      </c>
      <c r="C14" s="16">
        <v>41.284579000000001</v>
      </c>
      <c r="D14" s="23">
        <v>471</v>
      </c>
      <c r="E14" s="102">
        <f>+E7</f>
        <v>0</v>
      </c>
      <c r="F14" s="102">
        <f t="shared" ref="F14:J14" si="0">+F7</f>
        <v>0</v>
      </c>
      <c r="G14" s="102">
        <f t="shared" si="0"/>
        <v>39.98815789473683</v>
      </c>
      <c r="H14" s="102">
        <f t="shared" si="0"/>
        <v>0</v>
      </c>
      <c r="I14" s="102">
        <f t="shared" si="0"/>
        <v>0</v>
      </c>
      <c r="J14" s="102">
        <f t="shared" si="0"/>
        <v>0</v>
      </c>
    </row>
    <row r="15" spans="1:10" ht="25.05" customHeight="1" x14ac:dyDescent="0.3">
      <c r="A15" s="16" t="s">
        <v>28</v>
      </c>
      <c r="B15" s="16">
        <v>-7.7386439999999999</v>
      </c>
      <c r="C15" s="16">
        <v>41.287094000000003</v>
      </c>
      <c r="D15" s="23">
        <v>456</v>
      </c>
      <c r="E15" s="102">
        <f>+E2</f>
        <v>0</v>
      </c>
      <c r="F15" s="102">
        <f t="shared" ref="F15:J15" si="1">+F2</f>
        <v>0</v>
      </c>
      <c r="G15" s="102">
        <f t="shared" si="1"/>
        <v>200.85934065934063</v>
      </c>
      <c r="H15" s="102">
        <f t="shared" si="1"/>
        <v>0</v>
      </c>
      <c r="I15" s="102">
        <f t="shared" si="1"/>
        <v>0</v>
      </c>
      <c r="J15" s="102">
        <f t="shared" si="1"/>
        <v>0</v>
      </c>
    </row>
    <row r="16" spans="1:10" ht="25.05" customHeight="1" x14ac:dyDescent="0.3">
      <c r="A16" s="16" t="s">
        <v>29</v>
      </c>
      <c r="B16" s="16">
        <v>-7.7347070000000002</v>
      </c>
      <c r="C16" s="16">
        <v>41.286959000000003</v>
      </c>
      <c r="D16" s="23">
        <v>471</v>
      </c>
      <c r="E16" s="102">
        <f>+E11</f>
        <v>0</v>
      </c>
      <c r="F16" s="102">
        <f t="shared" ref="F16:J16" si="2">+F11</f>
        <v>0</v>
      </c>
      <c r="G16" s="102">
        <f t="shared" si="2"/>
        <v>157.62941176470585</v>
      </c>
      <c r="H16" s="102">
        <f t="shared" si="2"/>
        <v>0</v>
      </c>
      <c r="I16" s="102">
        <f t="shared" si="2"/>
        <v>0</v>
      </c>
      <c r="J16" s="102">
        <f t="shared" si="2"/>
        <v>0</v>
      </c>
    </row>
    <row r="17" spans="1:10" ht="25.05" customHeight="1" x14ac:dyDescent="0.3">
      <c r="A17" s="16" t="s">
        <v>31</v>
      </c>
      <c r="B17" s="16">
        <v>-7.7347089999999996</v>
      </c>
      <c r="C17" s="16">
        <v>41.284550000000003</v>
      </c>
      <c r="D17" s="23">
        <v>473</v>
      </c>
      <c r="E17" s="102">
        <f>+E10</f>
        <v>0</v>
      </c>
      <c r="F17" s="102">
        <f t="shared" ref="F17:J17" si="3">+F10</f>
        <v>0</v>
      </c>
      <c r="G17" s="102">
        <f t="shared" si="3"/>
        <v>501.50384615384615</v>
      </c>
      <c r="H17" s="102">
        <f t="shared" si="3"/>
        <v>0</v>
      </c>
      <c r="I17" s="102">
        <f t="shared" si="3"/>
        <v>0</v>
      </c>
      <c r="J17" s="102">
        <f t="shared" si="3"/>
        <v>0</v>
      </c>
    </row>
  </sheetData>
  <hyperlinks>
    <hyperlink ref="A1" location="Indice!A1" display="Folhas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workbookViewId="0">
      <selection activeCell="R16" sqref="R16"/>
    </sheetView>
  </sheetViews>
  <sheetFormatPr defaultColWidth="8.88671875" defaultRowHeight="14.4" x14ac:dyDescent="0.3"/>
  <cols>
    <col min="1" max="1" width="7" style="20" customWidth="1"/>
    <col min="2" max="8" width="8.88671875" style="20"/>
    <col min="9" max="14" width="8.88671875" style="20" customWidth="1"/>
    <col min="15" max="15" width="9.6640625" style="20" customWidth="1"/>
    <col min="16" max="16" width="8.88671875" style="20" customWidth="1"/>
    <col min="17" max="16384" width="8.88671875" style="20"/>
  </cols>
  <sheetData>
    <row r="1" spans="1:16" ht="25.2" customHeight="1" x14ac:dyDescent="0.3">
      <c r="A1" s="71" t="s">
        <v>40</v>
      </c>
      <c r="B1" s="61" t="s">
        <v>32</v>
      </c>
      <c r="C1" s="61" t="s">
        <v>33</v>
      </c>
      <c r="D1" s="62" t="s">
        <v>8</v>
      </c>
      <c r="E1" s="62" t="s">
        <v>250</v>
      </c>
      <c r="F1" s="62" t="s">
        <v>251</v>
      </c>
      <c r="G1" s="62" t="s">
        <v>239</v>
      </c>
      <c r="H1" s="62" t="s">
        <v>240</v>
      </c>
      <c r="I1" s="63" t="s">
        <v>241</v>
      </c>
      <c r="J1" s="63" t="s">
        <v>242</v>
      </c>
      <c r="K1" s="63" t="s">
        <v>243</v>
      </c>
      <c r="L1" s="63" t="s">
        <v>244</v>
      </c>
      <c r="M1" s="63" t="s">
        <v>245</v>
      </c>
      <c r="N1" s="63" t="s">
        <v>246</v>
      </c>
      <c r="O1" s="66" t="s">
        <v>252</v>
      </c>
      <c r="P1" s="66" t="s">
        <v>253</v>
      </c>
    </row>
    <row r="2" spans="1:16" ht="25.2" customHeight="1" x14ac:dyDescent="0.3">
      <c r="A2" s="58" t="s">
        <v>27</v>
      </c>
      <c r="B2" s="40">
        <v>-7.7376699999999996</v>
      </c>
      <c r="C2" s="40">
        <v>41.286647000000002</v>
      </c>
      <c r="D2" s="40">
        <v>456</v>
      </c>
      <c r="E2" s="39">
        <v>222.3</v>
      </c>
      <c r="F2" s="39">
        <v>221.4</v>
      </c>
      <c r="G2" s="39">
        <v>223</v>
      </c>
      <c r="H2" s="39">
        <v>3219</v>
      </c>
      <c r="I2" s="39">
        <v>225</v>
      </c>
      <c r="J2" s="39">
        <v>3363</v>
      </c>
      <c r="K2" s="39">
        <v>225</v>
      </c>
      <c r="L2" s="39">
        <v>3362</v>
      </c>
      <c r="M2" s="64">
        <v>219</v>
      </c>
      <c r="N2" s="64">
        <v>3082</v>
      </c>
      <c r="O2" s="67">
        <f>+(E2+F2+G2+I2+K2+M2)/6</f>
        <v>222.61666666666667</v>
      </c>
      <c r="P2" s="67">
        <f>+(H2+J2+L2+N2)/4</f>
        <v>3256.5</v>
      </c>
    </row>
    <row r="3" spans="1:16" ht="25.2" customHeight="1" x14ac:dyDescent="0.3">
      <c r="A3" s="58" t="s">
        <v>24</v>
      </c>
      <c r="B3" s="40">
        <v>-7.7368110000000003</v>
      </c>
      <c r="C3" s="40">
        <v>41.286082999999998</v>
      </c>
      <c r="D3" s="40">
        <v>463</v>
      </c>
      <c r="E3" s="39">
        <v>329</v>
      </c>
      <c r="F3" s="39">
        <v>327.75</v>
      </c>
      <c r="G3" s="39">
        <v>329</v>
      </c>
      <c r="H3" s="39">
        <v>5620</v>
      </c>
      <c r="I3" s="39">
        <v>330</v>
      </c>
      <c r="J3" s="39">
        <v>5331</v>
      </c>
      <c r="K3" s="39">
        <v>331</v>
      </c>
      <c r="L3" s="39">
        <v>5326</v>
      </c>
      <c r="M3" s="64">
        <v>332</v>
      </c>
      <c r="N3" s="64">
        <v>5296</v>
      </c>
      <c r="O3" s="67">
        <f t="shared" ref="O3:O13" si="0">+(E3+F3+G3+I3+K3+M3)/6</f>
        <v>329.79166666666669</v>
      </c>
      <c r="P3" s="67">
        <f t="shared" ref="P3:P13" si="1">+(H3+J3+L3+N3)/4</f>
        <v>5393.25</v>
      </c>
    </row>
    <row r="4" spans="1:16" ht="25.2" customHeight="1" x14ac:dyDescent="0.3">
      <c r="A4" s="58" t="s">
        <v>25</v>
      </c>
      <c r="B4" s="40">
        <v>-7.7370660000000004</v>
      </c>
      <c r="C4" s="40">
        <v>41.285677999999997</v>
      </c>
      <c r="D4" s="40">
        <v>466</v>
      </c>
      <c r="E4" s="39">
        <v>227.3</v>
      </c>
      <c r="F4" s="39">
        <v>226.4</v>
      </c>
      <c r="G4" s="39">
        <v>230</v>
      </c>
      <c r="H4" s="39">
        <v>3195</v>
      </c>
      <c r="I4" s="39">
        <v>230</v>
      </c>
      <c r="J4" s="39">
        <v>3253</v>
      </c>
      <c r="K4" s="39">
        <v>230</v>
      </c>
      <c r="L4" s="39">
        <v>3230</v>
      </c>
      <c r="M4" s="64">
        <v>228</v>
      </c>
      <c r="N4" s="64">
        <v>3131</v>
      </c>
      <c r="O4" s="67">
        <f t="shared" si="0"/>
        <v>228.61666666666667</v>
      </c>
      <c r="P4" s="67">
        <f t="shared" si="1"/>
        <v>3202.25</v>
      </c>
    </row>
    <row r="5" spans="1:16" ht="25.2" customHeight="1" x14ac:dyDescent="0.3">
      <c r="A5" s="58" t="s">
        <v>2</v>
      </c>
      <c r="B5" s="40">
        <v>-7.7379170000000004</v>
      </c>
      <c r="C5" s="40">
        <v>41.285621999999996</v>
      </c>
      <c r="D5" s="40">
        <v>461</v>
      </c>
      <c r="E5" s="39">
        <v>205.8</v>
      </c>
      <c r="F5" s="39">
        <v>205.65</v>
      </c>
      <c r="G5" s="39">
        <v>210</v>
      </c>
      <c r="H5" s="39">
        <v>2431</v>
      </c>
      <c r="I5" s="39">
        <v>201</v>
      </c>
      <c r="J5" s="39">
        <v>2384</v>
      </c>
      <c r="K5" s="39">
        <v>201</v>
      </c>
      <c r="L5" s="39">
        <v>2384</v>
      </c>
      <c r="M5" s="64">
        <v>209</v>
      </c>
      <c r="N5" s="64">
        <v>2436</v>
      </c>
      <c r="O5" s="67">
        <f t="shared" si="0"/>
        <v>205.40833333333333</v>
      </c>
      <c r="P5" s="67">
        <f t="shared" si="1"/>
        <v>2408.75</v>
      </c>
    </row>
    <row r="6" spans="1:16" ht="25.2" customHeight="1" x14ac:dyDescent="0.3">
      <c r="A6" s="58" t="s">
        <v>3</v>
      </c>
      <c r="B6" s="40">
        <v>-7.7380019999999998</v>
      </c>
      <c r="C6" s="40">
        <v>41.285277000000001</v>
      </c>
      <c r="D6" s="40">
        <v>466</v>
      </c>
      <c r="E6" s="39">
        <v>200.9</v>
      </c>
      <c r="F6" s="39">
        <v>200.7</v>
      </c>
      <c r="G6" s="39">
        <v>202</v>
      </c>
      <c r="H6" s="39">
        <v>2531</v>
      </c>
      <c r="I6" s="39">
        <v>203</v>
      </c>
      <c r="J6" s="39">
        <v>2571</v>
      </c>
      <c r="K6" s="39">
        <v>203</v>
      </c>
      <c r="L6" s="39">
        <v>2571</v>
      </c>
      <c r="M6" s="64">
        <v>211</v>
      </c>
      <c r="N6" s="64">
        <v>2751</v>
      </c>
      <c r="O6" s="67">
        <f t="shared" si="0"/>
        <v>203.43333333333331</v>
      </c>
      <c r="P6" s="67">
        <f t="shared" si="1"/>
        <v>2606</v>
      </c>
    </row>
    <row r="7" spans="1:16" ht="25.2" customHeight="1" x14ac:dyDescent="0.3">
      <c r="A7" s="58" t="s">
        <v>4</v>
      </c>
      <c r="B7" s="40">
        <v>-7.7380300000000002</v>
      </c>
      <c r="C7" s="40">
        <v>41.284965</v>
      </c>
      <c r="D7" s="40">
        <v>470</v>
      </c>
      <c r="E7" s="39">
        <v>178.1</v>
      </c>
      <c r="F7" s="39">
        <v>178.3</v>
      </c>
      <c r="G7" s="39">
        <v>183</v>
      </c>
      <c r="H7" s="39">
        <v>1730</v>
      </c>
      <c r="I7" s="39">
        <v>176</v>
      </c>
      <c r="J7" s="39">
        <v>1592</v>
      </c>
      <c r="K7" s="39">
        <v>176</v>
      </c>
      <c r="L7" s="39">
        <v>1592</v>
      </c>
      <c r="M7" s="64">
        <v>178</v>
      </c>
      <c r="N7" s="64">
        <v>1612</v>
      </c>
      <c r="O7" s="67">
        <f t="shared" si="0"/>
        <v>178.23333333333335</v>
      </c>
      <c r="P7" s="67">
        <f t="shared" si="1"/>
        <v>1631.5</v>
      </c>
    </row>
    <row r="8" spans="1:16" ht="25.2" customHeight="1" x14ac:dyDescent="0.3">
      <c r="A8" s="58" t="s">
        <v>5</v>
      </c>
      <c r="B8" s="40">
        <v>-7.7373820000000002</v>
      </c>
      <c r="C8" s="40">
        <v>41.284945</v>
      </c>
      <c r="D8" s="40">
        <v>468</v>
      </c>
      <c r="E8" s="39">
        <v>254.3</v>
      </c>
      <c r="F8" s="39">
        <v>254.5</v>
      </c>
      <c r="G8" s="39">
        <v>261</v>
      </c>
      <c r="H8" s="39">
        <v>4318</v>
      </c>
      <c r="I8" s="39">
        <v>262</v>
      </c>
      <c r="J8" s="39">
        <v>4390</v>
      </c>
      <c r="K8" s="39">
        <v>262</v>
      </c>
      <c r="L8" s="39">
        <v>4390</v>
      </c>
      <c r="M8" s="64">
        <v>254</v>
      </c>
      <c r="N8" s="64">
        <v>4055</v>
      </c>
      <c r="O8" s="67">
        <f t="shared" si="0"/>
        <v>257.96666666666664</v>
      </c>
      <c r="P8" s="67">
        <f t="shared" si="1"/>
        <v>4288.25</v>
      </c>
    </row>
    <row r="9" spans="1:16" ht="25.2" customHeight="1" x14ac:dyDescent="0.3">
      <c r="A9" s="58" t="s">
        <v>6</v>
      </c>
      <c r="B9" s="40">
        <v>-7.7365919999999999</v>
      </c>
      <c r="C9" s="40">
        <v>41.284948999999997</v>
      </c>
      <c r="D9" s="40">
        <v>471</v>
      </c>
      <c r="E9" s="39">
        <v>277.89999999999998</v>
      </c>
      <c r="F9" s="39">
        <v>278.95</v>
      </c>
      <c r="G9" s="39">
        <v>280</v>
      </c>
      <c r="H9" s="39">
        <v>4401</v>
      </c>
      <c r="I9" s="39">
        <v>276</v>
      </c>
      <c r="J9" s="39">
        <v>4216</v>
      </c>
      <c r="K9" s="39">
        <v>276</v>
      </c>
      <c r="L9" s="39">
        <v>4216</v>
      </c>
      <c r="M9" s="64">
        <v>280</v>
      </c>
      <c r="N9" s="64">
        <v>4230</v>
      </c>
      <c r="O9" s="67">
        <f t="shared" si="0"/>
        <v>278.14166666666665</v>
      </c>
      <c r="P9" s="67">
        <f t="shared" si="1"/>
        <v>4265.75</v>
      </c>
    </row>
    <row r="10" spans="1:16" ht="25.2" customHeight="1" x14ac:dyDescent="0.3">
      <c r="A10" s="58" t="s">
        <v>7</v>
      </c>
      <c r="B10" s="40">
        <v>-7.7358909999999996</v>
      </c>
      <c r="C10" s="40">
        <v>41.284896000000003</v>
      </c>
      <c r="D10" s="40">
        <v>473</v>
      </c>
      <c r="E10" s="39">
        <v>235.5</v>
      </c>
      <c r="F10" s="39">
        <v>236.6</v>
      </c>
      <c r="G10" s="39">
        <v>240</v>
      </c>
      <c r="H10" s="39">
        <v>3660</v>
      </c>
      <c r="I10" s="39">
        <v>230</v>
      </c>
      <c r="J10" s="39">
        <v>3465</v>
      </c>
      <c r="K10" s="39">
        <v>231</v>
      </c>
      <c r="L10" s="39">
        <v>2457</v>
      </c>
      <c r="M10" s="64">
        <v>236</v>
      </c>
      <c r="N10" s="64">
        <v>3522</v>
      </c>
      <c r="O10" s="67">
        <f t="shared" si="0"/>
        <v>234.85</v>
      </c>
      <c r="P10" s="67">
        <f t="shared" si="1"/>
        <v>3276</v>
      </c>
    </row>
    <row r="11" spans="1:16" ht="25.2" customHeight="1" x14ac:dyDescent="0.3">
      <c r="A11" s="58" t="s">
        <v>0</v>
      </c>
      <c r="B11" s="40">
        <v>-7.7350849999999998</v>
      </c>
      <c r="C11" s="40">
        <v>41.285727000000001</v>
      </c>
      <c r="D11" s="40">
        <v>471</v>
      </c>
      <c r="E11" s="39">
        <v>203.7</v>
      </c>
      <c r="F11" s="39">
        <v>204.45</v>
      </c>
      <c r="G11" s="39">
        <v>216</v>
      </c>
      <c r="H11" s="39">
        <v>1989</v>
      </c>
      <c r="I11" s="39">
        <v>208</v>
      </c>
      <c r="J11" s="39">
        <v>1981</v>
      </c>
      <c r="K11" s="39">
        <v>211</v>
      </c>
      <c r="L11" s="39">
        <v>1958</v>
      </c>
      <c r="M11" s="64">
        <v>207</v>
      </c>
      <c r="N11" s="64">
        <v>1941</v>
      </c>
      <c r="O11" s="67">
        <f t="shared" si="0"/>
        <v>208.35833333333335</v>
      </c>
      <c r="P11" s="67">
        <f t="shared" si="1"/>
        <v>1967.25</v>
      </c>
    </row>
    <row r="12" spans="1:16" ht="25.2" customHeight="1" x14ac:dyDescent="0.3">
      <c r="A12" s="58" t="s">
        <v>1</v>
      </c>
      <c r="B12" s="40">
        <v>-7.7357449999999996</v>
      </c>
      <c r="C12" s="40">
        <v>41.285881000000003</v>
      </c>
      <c r="D12" s="40">
        <v>465</v>
      </c>
      <c r="E12" s="39">
        <v>239.6</v>
      </c>
      <c r="F12" s="39">
        <v>238.55</v>
      </c>
      <c r="G12" s="39">
        <v>239</v>
      </c>
      <c r="H12" s="39">
        <v>2864</v>
      </c>
      <c r="I12" s="39">
        <v>232</v>
      </c>
      <c r="J12" s="39">
        <v>2831</v>
      </c>
      <c r="K12" s="39">
        <v>232</v>
      </c>
      <c r="L12" s="39">
        <v>2843</v>
      </c>
      <c r="M12" s="64">
        <v>244</v>
      </c>
      <c r="N12" s="64">
        <v>2867</v>
      </c>
      <c r="O12" s="67">
        <f t="shared" si="0"/>
        <v>237.52500000000001</v>
      </c>
      <c r="P12" s="67">
        <f t="shared" si="1"/>
        <v>2851.25</v>
      </c>
    </row>
    <row r="13" spans="1:16" ht="25.2" customHeight="1" x14ac:dyDescent="0.3">
      <c r="A13" s="58" t="s">
        <v>26</v>
      </c>
      <c r="B13" s="40">
        <v>-7.7359439999999999</v>
      </c>
      <c r="C13" s="40">
        <v>41.285592999999999</v>
      </c>
      <c r="D13" s="40">
        <v>468</v>
      </c>
      <c r="E13" s="39">
        <v>299.5</v>
      </c>
      <c r="F13" s="39">
        <v>307.64999999999998</v>
      </c>
      <c r="G13" s="39">
        <v>310</v>
      </c>
      <c r="H13" s="39">
        <v>5212</v>
      </c>
      <c r="I13" s="39">
        <v>338</v>
      </c>
      <c r="J13" s="39">
        <v>5564</v>
      </c>
      <c r="K13" s="39">
        <v>321</v>
      </c>
      <c r="L13" s="39">
        <v>5525</v>
      </c>
      <c r="M13" s="64">
        <v>309</v>
      </c>
      <c r="N13" s="64">
        <v>5156</v>
      </c>
      <c r="O13" s="67">
        <f t="shared" si="0"/>
        <v>314.19166666666666</v>
      </c>
      <c r="P13" s="67">
        <f t="shared" si="1"/>
        <v>5364.25</v>
      </c>
    </row>
    <row r="15" spans="1:16" ht="15.6" x14ac:dyDescent="0.3">
      <c r="A15" s="75" t="s">
        <v>296</v>
      </c>
      <c r="E15" s="76">
        <f>SUM(E2:E14)</f>
        <v>2873.8999999999996</v>
      </c>
      <c r="F15" s="76">
        <f t="shared" ref="F15:P15" si="2">SUM(F2:F14)</f>
        <v>2880.9</v>
      </c>
      <c r="G15" s="76">
        <f t="shared" si="2"/>
        <v>2923</v>
      </c>
      <c r="H15" s="77">
        <f t="shared" si="2"/>
        <v>41170</v>
      </c>
      <c r="I15" s="76">
        <f t="shared" si="2"/>
        <v>2911</v>
      </c>
      <c r="J15" s="77">
        <f t="shared" si="2"/>
        <v>40941</v>
      </c>
      <c r="K15" s="76">
        <f t="shared" si="2"/>
        <v>2899</v>
      </c>
      <c r="L15" s="77">
        <f t="shared" si="2"/>
        <v>39854</v>
      </c>
      <c r="M15" s="76">
        <f t="shared" si="2"/>
        <v>2907</v>
      </c>
      <c r="N15" s="77">
        <f t="shared" si="2"/>
        <v>40079</v>
      </c>
      <c r="O15" s="78">
        <f t="shared" si="2"/>
        <v>2899.1333333333337</v>
      </c>
      <c r="P15" s="79">
        <f t="shared" si="2"/>
        <v>40511</v>
      </c>
    </row>
    <row r="17" spans="5:5" x14ac:dyDescent="0.3">
      <c r="E17" s="69" t="s">
        <v>256</v>
      </c>
    </row>
  </sheetData>
  <hyperlinks>
    <hyperlink ref="A1" location="Indice!A1" display="Folhas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14"/>
  <sheetViews>
    <sheetView workbookViewId="0">
      <pane ySplit="1" topLeftCell="A2" activePane="bottomLeft" state="frozen"/>
      <selection pane="bottomLeft" activeCell="F3" sqref="F3"/>
    </sheetView>
  </sheetViews>
  <sheetFormatPr defaultColWidth="8.88671875" defaultRowHeight="13.8" x14ac:dyDescent="0.3"/>
  <cols>
    <col min="1" max="1" width="6.6640625" style="1" customWidth="1"/>
    <col min="2" max="2" width="6.109375" style="1" customWidth="1"/>
    <col min="3" max="3" width="9.5546875" style="7" customWidth="1"/>
    <col min="4" max="4" width="9.88671875" style="7" customWidth="1"/>
    <col min="5" max="5" width="0.88671875" style="7" customWidth="1"/>
    <col min="6" max="16384" width="8.88671875" style="1"/>
  </cols>
  <sheetData>
    <row r="1" spans="1:27" ht="14.4" x14ac:dyDescent="0.3">
      <c r="A1" s="73" t="s">
        <v>40</v>
      </c>
      <c r="B1" s="31" t="s">
        <v>110</v>
      </c>
      <c r="C1" s="12" t="s">
        <v>32</v>
      </c>
      <c r="D1" s="12" t="s">
        <v>33</v>
      </c>
      <c r="E1" s="12"/>
      <c r="F1" s="28" t="s">
        <v>40</v>
      </c>
      <c r="G1" s="22" t="s">
        <v>8</v>
      </c>
      <c r="H1" s="74"/>
      <c r="V1" s="22" t="s">
        <v>8</v>
      </c>
      <c r="W1" s="64" t="s">
        <v>9</v>
      </c>
      <c r="X1" s="64" t="s">
        <v>11</v>
      </c>
      <c r="Y1" s="58" t="s">
        <v>12</v>
      </c>
      <c r="Z1" s="58" t="s">
        <v>13</v>
      </c>
      <c r="AA1" s="58" t="s">
        <v>14</v>
      </c>
    </row>
    <row r="2" spans="1:27" ht="14.4" x14ac:dyDescent="0.3">
      <c r="A2" s="9" t="s">
        <v>27</v>
      </c>
      <c r="B2" s="10" t="s">
        <v>111</v>
      </c>
      <c r="C2" s="13">
        <v>-7.7380279432966343</v>
      </c>
      <c r="D2" s="13">
        <v>41.286497512273172</v>
      </c>
      <c r="E2" s="13"/>
      <c r="F2" s="30" t="s">
        <v>226</v>
      </c>
      <c r="G2" s="22">
        <v>456</v>
      </c>
      <c r="V2" s="22">
        <v>456</v>
      </c>
      <c r="W2" s="11">
        <v>6.3</v>
      </c>
      <c r="X2" s="11">
        <v>1.4</v>
      </c>
      <c r="Y2" s="10">
        <v>91</v>
      </c>
      <c r="Z2" s="10">
        <v>156</v>
      </c>
      <c r="AA2" s="10">
        <v>32</v>
      </c>
    </row>
    <row r="3" spans="1:27" ht="14.4" x14ac:dyDescent="0.3">
      <c r="A3" s="9" t="s">
        <v>27</v>
      </c>
      <c r="B3" s="10" t="s">
        <v>112</v>
      </c>
      <c r="C3" s="13">
        <v>-7.7377811717762768</v>
      </c>
      <c r="D3" s="13">
        <v>41.286909149780747</v>
      </c>
      <c r="E3" s="13"/>
      <c r="F3" s="30" t="s">
        <v>227</v>
      </c>
      <c r="G3" s="22">
        <v>463</v>
      </c>
      <c r="V3" s="22">
        <v>463</v>
      </c>
      <c r="W3" s="11">
        <v>6.9</v>
      </c>
      <c r="X3" s="11">
        <v>2</v>
      </c>
      <c r="Y3" s="10">
        <v>246</v>
      </c>
      <c r="Z3" s="10">
        <v>192</v>
      </c>
      <c r="AA3" s="10">
        <v>47</v>
      </c>
    </row>
    <row r="4" spans="1:27" ht="14.4" x14ac:dyDescent="0.3">
      <c r="A4" s="9" t="s">
        <v>27</v>
      </c>
      <c r="B4" s="10" t="s">
        <v>113</v>
      </c>
      <c r="C4" s="13">
        <v>-7.737517462810418</v>
      </c>
      <c r="D4" s="13">
        <v>41.286960300758089</v>
      </c>
      <c r="E4" s="13"/>
      <c r="F4" s="30" t="s">
        <v>228</v>
      </c>
      <c r="G4" s="22">
        <v>466</v>
      </c>
      <c r="V4" s="22">
        <v>466</v>
      </c>
      <c r="W4" s="11">
        <v>6.9</v>
      </c>
      <c r="X4" s="11">
        <v>2</v>
      </c>
      <c r="Y4" s="10">
        <v>246</v>
      </c>
      <c r="Z4" s="10">
        <v>192</v>
      </c>
      <c r="AA4" s="10">
        <v>47</v>
      </c>
    </row>
    <row r="5" spans="1:27" ht="14.4" x14ac:dyDescent="0.3">
      <c r="A5" s="9" t="s">
        <v>27</v>
      </c>
      <c r="B5" s="10" t="s">
        <v>114</v>
      </c>
      <c r="C5" s="13">
        <v>-7.7370440539922951</v>
      </c>
      <c r="D5" s="13">
        <v>41.286738923839046</v>
      </c>
      <c r="E5" s="13"/>
      <c r="F5" s="30" t="s">
        <v>229</v>
      </c>
      <c r="G5" s="22">
        <v>461</v>
      </c>
      <c r="V5" s="22">
        <v>461</v>
      </c>
      <c r="W5" s="11">
        <v>6.2</v>
      </c>
      <c r="X5" s="11">
        <v>1.3</v>
      </c>
      <c r="Y5" s="10">
        <v>52</v>
      </c>
      <c r="Z5" s="10">
        <v>128</v>
      </c>
      <c r="AA5" s="10">
        <v>19</v>
      </c>
    </row>
    <row r="6" spans="1:27" ht="14.4" x14ac:dyDescent="0.3">
      <c r="A6" s="9" t="s">
        <v>27</v>
      </c>
      <c r="B6" s="10" t="s">
        <v>115</v>
      </c>
      <c r="C6" s="13">
        <v>-7.7370816089000503</v>
      </c>
      <c r="D6" s="13">
        <v>41.286649261150146</v>
      </c>
      <c r="E6" s="13"/>
      <c r="F6" s="30" t="s">
        <v>230</v>
      </c>
      <c r="G6" s="22">
        <v>466</v>
      </c>
      <c r="V6" s="22">
        <v>466</v>
      </c>
      <c r="W6" s="11">
        <v>6.7</v>
      </c>
      <c r="X6" s="11">
        <v>1.5</v>
      </c>
      <c r="Y6" s="10">
        <v>107</v>
      </c>
      <c r="Z6" s="10">
        <v>166</v>
      </c>
      <c r="AA6" s="10">
        <v>13</v>
      </c>
    </row>
    <row r="7" spans="1:27" ht="14.4" x14ac:dyDescent="0.3">
      <c r="A7" s="9" t="s">
        <v>27</v>
      </c>
      <c r="B7" s="10" t="s">
        <v>116</v>
      </c>
      <c r="C7" s="13">
        <v>-7.7376477937333048</v>
      </c>
      <c r="D7" s="13">
        <v>41.286394258480669</v>
      </c>
      <c r="E7" s="13"/>
      <c r="F7" s="30" t="s">
        <v>231</v>
      </c>
      <c r="G7" s="22">
        <v>470</v>
      </c>
      <c r="V7" s="22">
        <v>470</v>
      </c>
      <c r="W7" s="11">
        <v>6.4</v>
      </c>
      <c r="X7" s="11">
        <v>1.2</v>
      </c>
      <c r="Y7" s="10">
        <v>152</v>
      </c>
      <c r="Z7" s="10">
        <v>136</v>
      </c>
      <c r="AA7" s="10">
        <v>16</v>
      </c>
    </row>
    <row r="8" spans="1:27" ht="14.4" x14ac:dyDescent="0.3">
      <c r="A8" s="59" t="s">
        <v>27</v>
      </c>
      <c r="B8" s="29" t="s">
        <v>117</v>
      </c>
      <c r="C8" s="60">
        <v>-7.7380279432966343</v>
      </c>
      <c r="D8" s="60">
        <v>41.286497512273172</v>
      </c>
      <c r="E8" s="13"/>
      <c r="F8" s="30" t="s">
        <v>232</v>
      </c>
      <c r="G8" s="22">
        <v>468</v>
      </c>
      <c r="V8" s="22">
        <v>468</v>
      </c>
      <c r="W8" s="11">
        <v>6.5</v>
      </c>
      <c r="X8" s="11">
        <v>1.5</v>
      </c>
      <c r="Y8" s="10">
        <v>68</v>
      </c>
      <c r="Z8" s="10">
        <v>176</v>
      </c>
      <c r="AA8" s="10">
        <v>13</v>
      </c>
    </row>
    <row r="9" spans="1:27" ht="14.4" x14ac:dyDescent="0.3">
      <c r="A9" s="9"/>
      <c r="B9" s="10"/>
      <c r="C9" s="14"/>
      <c r="D9" s="14"/>
      <c r="E9" s="14"/>
      <c r="F9" s="30" t="s">
        <v>233</v>
      </c>
      <c r="G9" s="22">
        <v>471</v>
      </c>
      <c r="V9" s="22">
        <v>471</v>
      </c>
      <c r="W9" s="11">
        <v>6.5</v>
      </c>
      <c r="X9" s="11">
        <v>0.9</v>
      </c>
      <c r="Y9" s="10">
        <v>54</v>
      </c>
      <c r="Z9" s="10">
        <v>176</v>
      </c>
      <c r="AA9" s="10">
        <v>28</v>
      </c>
    </row>
    <row r="10" spans="1:27" ht="14.4" x14ac:dyDescent="0.3">
      <c r="A10" s="9" t="s">
        <v>24</v>
      </c>
      <c r="B10" s="10" t="s">
        <v>118</v>
      </c>
      <c r="C10" s="13">
        <v>-7.7374813376209799</v>
      </c>
      <c r="D10" s="13">
        <v>41.286356401603356</v>
      </c>
      <c r="E10" s="13"/>
      <c r="F10" s="30" t="s">
        <v>234</v>
      </c>
      <c r="G10" s="22">
        <v>473</v>
      </c>
      <c r="V10" s="22">
        <v>473</v>
      </c>
      <c r="W10" s="11">
        <v>5.9</v>
      </c>
      <c r="X10" s="11">
        <v>1.3</v>
      </c>
      <c r="Y10" s="10">
        <v>52</v>
      </c>
      <c r="Z10" s="10">
        <v>152</v>
      </c>
      <c r="AA10" s="10">
        <v>44</v>
      </c>
    </row>
    <row r="11" spans="1:27" ht="14.4" x14ac:dyDescent="0.3">
      <c r="A11" s="9" t="s">
        <v>24</v>
      </c>
      <c r="B11" s="10" t="s">
        <v>119</v>
      </c>
      <c r="C11" s="13">
        <v>-7.7371555027588368</v>
      </c>
      <c r="D11" s="13">
        <v>41.286532974897945</v>
      </c>
      <c r="E11" s="13"/>
      <c r="F11" s="30" t="s">
        <v>235</v>
      </c>
      <c r="G11" s="22">
        <v>471</v>
      </c>
      <c r="V11" s="22">
        <v>471</v>
      </c>
      <c r="W11" s="11">
        <v>6.1</v>
      </c>
      <c r="X11" s="11">
        <v>1.5</v>
      </c>
      <c r="Y11" s="10">
        <v>102</v>
      </c>
      <c r="Z11" s="10">
        <v>144</v>
      </c>
      <c r="AA11" s="10">
        <v>25</v>
      </c>
    </row>
    <row r="12" spans="1:27" ht="14.4" x14ac:dyDescent="0.3">
      <c r="A12" s="9" t="s">
        <v>24</v>
      </c>
      <c r="B12" s="10" t="s">
        <v>120</v>
      </c>
      <c r="C12" s="13">
        <v>-7.736856671603789</v>
      </c>
      <c r="D12" s="13">
        <v>41.286547708756508</v>
      </c>
      <c r="E12" s="13"/>
      <c r="F12" s="30" t="s">
        <v>236</v>
      </c>
      <c r="G12" s="22">
        <v>465</v>
      </c>
      <c r="V12" s="22">
        <v>465</v>
      </c>
      <c r="W12" s="11">
        <v>5.6</v>
      </c>
      <c r="X12" s="11">
        <v>1.3</v>
      </c>
      <c r="Y12" s="10">
        <v>142</v>
      </c>
      <c r="Z12" s="10">
        <v>200</v>
      </c>
      <c r="AA12" s="10">
        <v>28</v>
      </c>
    </row>
    <row r="13" spans="1:27" ht="14.4" x14ac:dyDescent="0.3">
      <c r="A13" s="9" t="s">
        <v>24</v>
      </c>
      <c r="B13" s="10" t="s">
        <v>121</v>
      </c>
      <c r="C13" s="13">
        <v>-7.736717742458378</v>
      </c>
      <c r="D13" s="13">
        <v>41.286320995500688</v>
      </c>
      <c r="E13" s="13"/>
      <c r="F13" s="30" t="s">
        <v>394</v>
      </c>
      <c r="G13" s="22">
        <v>468</v>
      </c>
      <c r="V13" s="22">
        <v>468</v>
      </c>
      <c r="W13" s="11">
        <v>5.6</v>
      </c>
      <c r="X13" s="11">
        <v>1.3</v>
      </c>
      <c r="Y13" s="10">
        <v>142</v>
      </c>
      <c r="Z13" s="10">
        <v>200</v>
      </c>
      <c r="AA13" s="10">
        <v>28</v>
      </c>
    </row>
    <row r="14" spans="1:27" x14ac:dyDescent="0.3">
      <c r="A14" s="9" t="s">
        <v>24</v>
      </c>
      <c r="B14" s="10" t="s">
        <v>122</v>
      </c>
      <c r="C14" s="13">
        <v>-7.7365128629427797</v>
      </c>
      <c r="D14" s="13">
        <v>41.286417827768069</v>
      </c>
      <c r="E14" s="13"/>
    </row>
    <row r="15" spans="1:27" x14ac:dyDescent="0.3">
      <c r="A15" s="9" t="s">
        <v>24</v>
      </c>
      <c r="B15" s="10" t="s">
        <v>123</v>
      </c>
      <c r="C15" s="13">
        <v>-7.7364756549143721</v>
      </c>
      <c r="D15" s="13">
        <v>41.28648947907832</v>
      </c>
      <c r="E15" s="13"/>
    </row>
    <row r="16" spans="1:27" x14ac:dyDescent="0.3">
      <c r="A16" s="9" t="s">
        <v>24</v>
      </c>
      <c r="B16" s="10" t="s">
        <v>124</v>
      </c>
      <c r="C16" s="13">
        <v>-7.7361531189680726</v>
      </c>
      <c r="D16" s="13">
        <v>41.286494943215367</v>
      </c>
      <c r="E16" s="13"/>
    </row>
    <row r="17" spans="1:5" x14ac:dyDescent="0.3">
      <c r="A17" s="9" t="s">
        <v>24</v>
      </c>
      <c r="B17" s="10" t="s">
        <v>125</v>
      </c>
      <c r="C17" s="13">
        <v>-7.7366558354587029</v>
      </c>
      <c r="D17" s="13">
        <v>41.285815895434922</v>
      </c>
      <c r="E17" s="13"/>
    </row>
    <row r="18" spans="1:5" x14ac:dyDescent="0.3">
      <c r="A18" s="9" t="s">
        <v>24</v>
      </c>
      <c r="B18" s="10" t="s">
        <v>126</v>
      </c>
      <c r="C18" s="13">
        <v>-7.737427196994803</v>
      </c>
      <c r="D18" s="13">
        <v>41.286067567259146</v>
      </c>
      <c r="E18" s="13"/>
    </row>
    <row r="19" spans="1:5" x14ac:dyDescent="0.3">
      <c r="A19" s="9" t="s">
        <v>24</v>
      </c>
      <c r="B19" s="10" t="s">
        <v>127</v>
      </c>
      <c r="C19" s="13">
        <v>-7.7374136951033794</v>
      </c>
      <c r="D19" s="13">
        <v>41.286148486586541</v>
      </c>
      <c r="E19" s="13"/>
    </row>
    <row r="20" spans="1:5" x14ac:dyDescent="0.3">
      <c r="A20" s="59" t="s">
        <v>24</v>
      </c>
      <c r="B20" s="29" t="s">
        <v>128</v>
      </c>
      <c r="C20" s="60">
        <v>-7.7374813376209799</v>
      </c>
      <c r="D20" s="60">
        <v>41.286356401603356</v>
      </c>
      <c r="E20" s="13"/>
    </row>
    <row r="21" spans="1:5" x14ac:dyDescent="0.3">
      <c r="A21" s="9"/>
      <c r="B21" s="10"/>
      <c r="C21" s="14"/>
      <c r="D21" s="14"/>
      <c r="E21" s="14"/>
    </row>
    <row r="22" spans="1:5" x14ac:dyDescent="0.3">
      <c r="A22" s="9" t="s">
        <v>25</v>
      </c>
      <c r="B22" s="10" t="s">
        <v>129</v>
      </c>
      <c r="C22" s="13">
        <v>-7.7366563566406557</v>
      </c>
      <c r="D22" s="13">
        <v>41.285788878649285</v>
      </c>
      <c r="E22" s="13"/>
    </row>
    <row r="23" spans="1:5" x14ac:dyDescent="0.3">
      <c r="A23" s="9" t="s">
        <v>25</v>
      </c>
      <c r="B23" s="10" t="s">
        <v>130</v>
      </c>
      <c r="C23" s="13">
        <v>-7.7369017412444299</v>
      </c>
      <c r="D23" s="13">
        <v>41.285449288293997</v>
      </c>
      <c r="E23" s="13"/>
    </row>
    <row r="24" spans="1:5" x14ac:dyDescent="0.3">
      <c r="A24" s="9" t="s">
        <v>25</v>
      </c>
      <c r="B24" s="10" t="s">
        <v>131</v>
      </c>
      <c r="C24" s="13">
        <v>-7.7375334747908955</v>
      </c>
      <c r="D24" s="13">
        <v>41.285510268513647</v>
      </c>
      <c r="E24" s="13"/>
    </row>
    <row r="25" spans="1:5" x14ac:dyDescent="0.3">
      <c r="A25" s="9" t="s">
        <v>25</v>
      </c>
      <c r="B25" s="10" t="s">
        <v>132</v>
      </c>
      <c r="C25" s="13">
        <v>-7.737427544240477</v>
      </c>
      <c r="D25" s="13">
        <v>41.286049556064178</v>
      </c>
      <c r="E25" s="13"/>
    </row>
    <row r="26" spans="1:5" x14ac:dyDescent="0.3">
      <c r="A26" s="59" t="s">
        <v>25</v>
      </c>
      <c r="B26" s="29" t="s">
        <v>133</v>
      </c>
      <c r="C26" s="60">
        <v>-7.7366563566406557</v>
      </c>
      <c r="D26" s="60">
        <v>41.285788878649285</v>
      </c>
      <c r="E26" s="13"/>
    </row>
    <row r="27" spans="1:5" x14ac:dyDescent="0.3">
      <c r="A27" s="9"/>
      <c r="B27" s="10"/>
      <c r="C27" s="14"/>
      <c r="D27" s="14"/>
      <c r="E27" s="14"/>
    </row>
    <row r="28" spans="1:5" x14ac:dyDescent="0.3">
      <c r="A28" s="10" t="s">
        <v>2</v>
      </c>
      <c r="B28" s="10" t="s">
        <v>134</v>
      </c>
      <c r="C28" s="13">
        <v>-7.737584664289848</v>
      </c>
      <c r="D28" s="13">
        <v>41.285952198006818</v>
      </c>
      <c r="E28" s="13"/>
    </row>
    <row r="29" spans="1:5" x14ac:dyDescent="0.3">
      <c r="A29" s="10" t="s">
        <v>2</v>
      </c>
      <c r="B29" s="10" t="s">
        <v>135</v>
      </c>
      <c r="C29" s="13">
        <v>-7.7379667202328744</v>
      </c>
      <c r="D29" s="13">
        <v>41.285956390384115</v>
      </c>
      <c r="E29" s="13"/>
    </row>
    <row r="30" spans="1:5" x14ac:dyDescent="0.3">
      <c r="A30" s="10" t="s">
        <v>2</v>
      </c>
      <c r="B30" s="10" t="s">
        <v>136</v>
      </c>
      <c r="C30" s="13">
        <v>-7.7380149978555526</v>
      </c>
      <c r="D30" s="13">
        <v>41.28592989754285</v>
      </c>
      <c r="E30" s="13"/>
    </row>
    <row r="31" spans="1:5" x14ac:dyDescent="0.3">
      <c r="A31" s="10" t="s">
        <v>2</v>
      </c>
      <c r="B31" s="10" t="s">
        <v>137</v>
      </c>
      <c r="C31" s="13">
        <v>-7.7380400911093563</v>
      </c>
      <c r="D31" s="13">
        <v>41.285867120315025</v>
      </c>
      <c r="E31" s="13"/>
    </row>
    <row r="32" spans="1:5" x14ac:dyDescent="0.3">
      <c r="A32" s="10" t="s">
        <v>2</v>
      </c>
      <c r="B32" s="10" t="s">
        <v>138</v>
      </c>
      <c r="C32" s="13">
        <v>-7.7380648372463341</v>
      </c>
      <c r="D32" s="13">
        <v>41.285822354280533</v>
      </c>
      <c r="E32" s="13"/>
    </row>
    <row r="33" spans="1:5" x14ac:dyDescent="0.3">
      <c r="A33" s="10" t="s">
        <v>2</v>
      </c>
      <c r="B33" s="10" t="s">
        <v>139</v>
      </c>
      <c r="C33" s="13">
        <v>-7.7382792228050832</v>
      </c>
      <c r="D33" s="13">
        <v>41.285851728547236</v>
      </c>
      <c r="E33" s="13"/>
    </row>
    <row r="34" spans="1:5" x14ac:dyDescent="0.3">
      <c r="A34" s="10" t="s">
        <v>2</v>
      </c>
      <c r="B34" s="10" t="s">
        <v>140</v>
      </c>
      <c r="C34" s="13">
        <v>-7.7383328786157612</v>
      </c>
      <c r="D34" s="13">
        <v>41.285546061933722</v>
      </c>
      <c r="E34" s="13"/>
    </row>
    <row r="35" spans="1:5" x14ac:dyDescent="0.3">
      <c r="A35" s="10" t="s">
        <v>2</v>
      </c>
      <c r="B35" s="10" t="s">
        <v>141</v>
      </c>
      <c r="C35" s="13">
        <v>-7.737664979210332</v>
      </c>
      <c r="D35" s="13">
        <v>41.285502704233402</v>
      </c>
      <c r="E35" s="13"/>
    </row>
    <row r="36" spans="1:5" x14ac:dyDescent="0.3">
      <c r="A36" s="29" t="s">
        <v>2</v>
      </c>
      <c r="B36" s="29" t="s">
        <v>142</v>
      </c>
      <c r="C36" s="60">
        <v>-7.737584664289848</v>
      </c>
      <c r="D36" s="60">
        <v>41.285952198006818</v>
      </c>
      <c r="E36" s="13"/>
    </row>
    <row r="37" spans="1:5" x14ac:dyDescent="0.3">
      <c r="A37" s="10"/>
      <c r="B37" s="10"/>
      <c r="C37" s="14"/>
      <c r="D37" s="14"/>
      <c r="E37" s="14"/>
    </row>
    <row r="38" spans="1:5" x14ac:dyDescent="0.3">
      <c r="A38" s="10" t="s">
        <v>3</v>
      </c>
      <c r="B38" s="10" t="s">
        <v>143</v>
      </c>
      <c r="C38" s="13">
        <v>-7.7383335725959732</v>
      </c>
      <c r="D38" s="13">
        <v>41.28551003952785</v>
      </c>
      <c r="E38" s="13"/>
    </row>
    <row r="39" spans="1:5" x14ac:dyDescent="0.3">
      <c r="A39" s="10" t="s">
        <v>3</v>
      </c>
      <c r="B39" s="10" t="s">
        <v>144</v>
      </c>
      <c r="C39" s="13">
        <v>-7.737677612715677</v>
      </c>
      <c r="D39" s="13">
        <v>41.285466812857869</v>
      </c>
      <c r="E39" s="13"/>
    </row>
    <row r="40" spans="1:5" x14ac:dyDescent="0.3">
      <c r="A40" s="10" t="s">
        <v>3</v>
      </c>
      <c r="B40" s="10" t="s">
        <v>145</v>
      </c>
      <c r="C40" s="13">
        <v>-7.7377577527497774</v>
      </c>
      <c r="D40" s="13">
        <v>41.28502632456501</v>
      </c>
      <c r="E40" s="13"/>
    </row>
    <row r="41" spans="1:5" x14ac:dyDescent="0.3">
      <c r="A41" s="10" t="s">
        <v>3</v>
      </c>
      <c r="B41" s="10" t="s">
        <v>146</v>
      </c>
      <c r="C41" s="13">
        <v>-7.7384491786065066</v>
      </c>
      <c r="D41" s="13">
        <v>41.285087954747539</v>
      </c>
      <c r="E41" s="13"/>
    </row>
    <row r="42" spans="1:5" x14ac:dyDescent="0.3">
      <c r="A42" s="29" t="s">
        <v>3</v>
      </c>
      <c r="B42" s="29" t="s">
        <v>147</v>
      </c>
      <c r="C42" s="60">
        <v>-7.7383335725959732</v>
      </c>
      <c r="D42" s="60">
        <v>41.28551003952785</v>
      </c>
      <c r="E42" s="13"/>
    </row>
    <row r="43" spans="1:5" x14ac:dyDescent="0.3">
      <c r="A43" s="10"/>
      <c r="B43" s="10"/>
      <c r="C43" s="14"/>
      <c r="D43" s="14"/>
      <c r="E43" s="14"/>
    </row>
    <row r="44" spans="1:5" x14ac:dyDescent="0.3">
      <c r="A44" s="10" t="s">
        <v>4</v>
      </c>
      <c r="B44" s="10" t="s">
        <v>148</v>
      </c>
      <c r="C44" s="13">
        <v>-7.7384496990354341</v>
      </c>
      <c r="D44" s="13">
        <v>41.285060937939797</v>
      </c>
      <c r="E44" s="13"/>
    </row>
    <row r="45" spans="1:5" x14ac:dyDescent="0.3">
      <c r="A45" s="10" t="s">
        <v>4</v>
      </c>
      <c r="B45" s="10" t="s">
        <v>149</v>
      </c>
      <c r="C45" s="13">
        <v>-7.7377582734627666</v>
      </c>
      <c r="D45" s="13">
        <v>41.284999307764174</v>
      </c>
      <c r="E45" s="13"/>
    </row>
    <row r="46" spans="1:5" x14ac:dyDescent="0.3">
      <c r="A46" s="10" t="s">
        <v>4</v>
      </c>
      <c r="B46" s="10" t="s">
        <v>150</v>
      </c>
      <c r="C46" s="13">
        <v>-7.7377984298096054</v>
      </c>
      <c r="D46" s="13">
        <v>41.284774560776775</v>
      </c>
      <c r="E46" s="13"/>
    </row>
    <row r="47" spans="1:5" x14ac:dyDescent="0.3">
      <c r="A47" s="10" t="s">
        <v>4</v>
      </c>
      <c r="B47" s="10" t="s">
        <v>151</v>
      </c>
      <c r="C47" s="13">
        <v>-7.7378461859433827</v>
      </c>
      <c r="D47" s="13">
        <v>41.284775084792393</v>
      </c>
      <c r="E47" s="13"/>
    </row>
    <row r="48" spans="1:5" x14ac:dyDescent="0.3">
      <c r="A48" s="10" t="s">
        <v>4</v>
      </c>
      <c r="B48" s="10" t="s">
        <v>152</v>
      </c>
      <c r="C48" s="13">
        <v>-7.7380598738638051</v>
      </c>
      <c r="D48" s="13">
        <v>41.284840481828603</v>
      </c>
      <c r="E48" s="13"/>
    </row>
    <row r="49" spans="1:5" x14ac:dyDescent="0.3">
      <c r="A49" s="10" t="s">
        <v>4</v>
      </c>
      <c r="B49" s="10" t="s">
        <v>153</v>
      </c>
      <c r="C49" s="13">
        <v>-7.7383244413170376</v>
      </c>
      <c r="D49" s="13">
        <v>41.284744301446487</v>
      </c>
      <c r="E49" s="13"/>
    </row>
    <row r="50" spans="1:5" x14ac:dyDescent="0.3">
      <c r="A50" s="10" t="s">
        <v>4</v>
      </c>
      <c r="B50" s="10" t="s">
        <v>154</v>
      </c>
      <c r="C50" s="13">
        <v>-7.7384431377219451</v>
      </c>
      <c r="D50" s="13">
        <v>41.284781633313138</v>
      </c>
      <c r="E50" s="13"/>
    </row>
    <row r="51" spans="1:5" x14ac:dyDescent="0.3">
      <c r="A51" s="10" t="s">
        <v>4</v>
      </c>
      <c r="B51" s="10" t="s">
        <v>155</v>
      </c>
      <c r="C51" s="13">
        <v>-7.7385258436661442</v>
      </c>
      <c r="D51" s="13">
        <v>41.284827577874957</v>
      </c>
      <c r="E51" s="13"/>
    </row>
    <row r="52" spans="1:5" x14ac:dyDescent="0.3">
      <c r="A52" s="10" t="s">
        <v>4</v>
      </c>
      <c r="B52" s="10" t="s">
        <v>156</v>
      </c>
      <c r="C52" s="13">
        <v>-7.7384998839570676</v>
      </c>
      <c r="D52" s="13">
        <v>41.284935383247408</v>
      </c>
      <c r="E52" s="13"/>
    </row>
    <row r="53" spans="1:5" x14ac:dyDescent="0.3">
      <c r="A53" s="29" t="s">
        <v>4</v>
      </c>
      <c r="B53" s="29" t="s">
        <v>157</v>
      </c>
      <c r="C53" s="60">
        <v>-7.7384496990354341</v>
      </c>
      <c r="D53" s="60">
        <v>41.285060937939797</v>
      </c>
      <c r="E53" s="13"/>
    </row>
    <row r="54" spans="1:5" x14ac:dyDescent="0.3">
      <c r="A54" s="10"/>
      <c r="B54" s="10"/>
      <c r="C54" s="14"/>
      <c r="D54" s="14"/>
      <c r="E54" s="14"/>
    </row>
    <row r="55" spans="1:5" x14ac:dyDescent="0.3">
      <c r="A55" s="10" t="s">
        <v>5</v>
      </c>
      <c r="B55" s="10" t="s">
        <v>158</v>
      </c>
      <c r="C55" s="13">
        <v>-7.7375827938380679</v>
      </c>
      <c r="D55" s="13">
        <v>41.285429742256454</v>
      </c>
      <c r="E55" s="13"/>
    </row>
    <row r="56" spans="1:5" x14ac:dyDescent="0.3">
      <c r="A56" s="10" t="s">
        <v>5</v>
      </c>
      <c r="B56" s="10" t="s">
        <v>159</v>
      </c>
      <c r="C56" s="13">
        <v>-7.7369394692475755</v>
      </c>
      <c r="D56" s="13">
        <v>41.285350620027273</v>
      </c>
      <c r="E56" s="13"/>
    </row>
    <row r="57" spans="1:5" x14ac:dyDescent="0.3">
      <c r="A57" s="10" t="s">
        <v>5</v>
      </c>
      <c r="B57" s="10" t="s">
        <v>160</v>
      </c>
      <c r="C57" s="13">
        <v>-7.7370829562654109</v>
      </c>
      <c r="D57" s="13">
        <v>41.284721670169489</v>
      </c>
      <c r="E57" s="13"/>
    </row>
    <row r="58" spans="1:5" x14ac:dyDescent="0.3">
      <c r="A58" s="10" t="s">
        <v>5</v>
      </c>
      <c r="B58" s="10" t="s">
        <v>161</v>
      </c>
      <c r="C58" s="13">
        <v>-7.7372504498360648</v>
      </c>
      <c r="D58" s="13">
        <v>41.284705493978286</v>
      </c>
      <c r="E58" s="13"/>
    </row>
    <row r="59" spans="1:5" x14ac:dyDescent="0.3">
      <c r="A59" s="10" t="s">
        <v>5</v>
      </c>
      <c r="B59" s="10" t="s">
        <v>162</v>
      </c>
      <c r="C59" s="13">
        <v>-7.7374295351175828</v>
      </c>
      <c r="D59" s="13">
        <v>41.284707459785963</v>
      </c>
      <c r="E59" s="13"/>
    </row>
    <row r="60" spans="1:5" x14ac:dyDescent="0.3">
      <c r="A60" s="10" t="s">
        <v>5</v>
      </c>
      <c r="B60" s="10" t="s">
        <v>163</v>
      </c>
      <c r="C60" s="13">
        <v>-7.7376200386729259</v>
      </c>
      <c r="D60" s="13">
        <v>41.284736573140684</v>
      </c>
      <c r="E60" s="13"/>
    </row>
    <row r="61" spans="1:5" x14ac:dyDescent="0.3">
      <c r="A61" s="10" t="s">
        <v>5</v>
      </c>
      <c r="B61" s="10" t="s">
        <v>164</v>
      </c>
      <c r="C61" s="13">
        <v>-7.7377150301539617</v>
      </c>
      <c r="D61" s="13">
        <v>41.284764638101201</v>
      </c>
      <c r="E61" s="13"/>
    </row>
    <row r="62" spans="1:5" x14ac:dyDescent="0.3">
      <c r="A62" s="29" t="s">
        <v>5</v>
      </c>
      <c r="B62" s="29" t="s">
        <v>165</v>
      </c>
      <c r="C62" s="60">
        <v>-7.7375827938380679</v>
      </c>
      <c r="D62" s="60">
        <v>41.285429742256454</v>
      </c>
      <c r="E62" s="13"/>
    </row>
    <row r="63" spans="1:5" x14ac:dyDescent="0.3">
      <c r="A63" s="10"/>
      <c r="B63" s="10"/>
      <c r="C63" s="14"/>
      <c r="D63" s="14"/>
      <c r="E63" s="14"/>
    </row>
    <row r="64" spans="1:5" x14ac:dyDescent="0.3">
      <c r="A64" s="10" t="s">
        <v>6</v>
      </c>
      <c r="B64" s="10" t="s">
        <v>166</v>
      </c>
      <c r="C64" s="13">
        <v>-7.736903825535407</v>
      </c>
      <c r="D64" s="13">
        <v>41.285341221133528</v>
      </c>
      <c r="E64" s="13"/>
    </row>
    <row r="65" spans="1:5" x14ac:dyDescent="0.3">
      <c r="A65" s="10" t="s">
        <v>6</v>
      </c>
      <c r="B65" s="10" t="s">
        <v>167</v>
      </c>
      <c r="C65" s="13">
        <v>-7.7360937027267997</v>
      </c>
      <c r="D65" s="13">
        <v>41.285242247470357</v>
      </c>
      <c r="E65" s="13"/>
    </row>
    <row r="66" spans="1:5" x14ac:dyDescent="0.3">
      <c r="A66" s="10" t="s">
        <v>6</v>
      </c>
      <c r="B66" s="10" t="s">
        <v>168</v>
      </c>
      <c r="C66" s="13">
        <v>-7.7362354597974932</v>
      </c>
      <c r="D66" s="13">
        <v>41.284703354725671</v>
      </c>
      <c r="E66" s="13"/>
    </row>
    <row r="67" spans="1:5" x14ac:dyDescent="0.3">
      <c r="A67" s="10" t="s">
        <v>6</v>
      </c>
      <c r="B67" s="10" t="s">
        <v>169</v>
      </c>
      <c r="C67" s="13">
        <v>-7.7363787279605436</v>
      </c>
      <c r="D67" s="13">
        <v>41.284704928659735</v>
      </c>
      <c r="E67" s="13"/>
    </row>
    <row r="68" spans="1:5" x14ac:dyDescent="0.3">
      <c r="A68" s="10" t="s">
        <v>6</v>
      </c>
      <c r="B68" s="10" t="s">
        <v>170</v>
      </c>
      <c r="C68" s="13">
        <v>-7.7365219961349521</v>
      </c>
      <c r="D68" s="13">
        <v>41.284706502415197</v>
      </c>
      <c r="E68" s="13"/>
    </row>
    <row r="69" spans="1:5" x14ac:dyDescent="0.3">
      <c r="A69" s="10" t="s">
        <v>6</v>
      </c>
      <c r="B69" s="10" t="s">
        <v>171</v>
      </c>
      <c r="C69" s="13">
        <v>-7.7366649168818107</v>
      </c>
      <c r="D69" s="13">
        <v>41.284726087185938</v>
      </c>
      <c r="E69" s="13"/>
    </row>
    <row r="70" spans="1:5" x14ac:dyDescent="0.3">
      <c r="A70" s="10" t="s">
        <v>6</v>
      </c>
      <c r="B70" s="10" t="s">
        <v>172</v>
      </c>
      <c r="C70" s="13">
        <v>-7.7366517618124631</v>
      </c>
      <c r="D70" s="13">
        <v>41.284788995239133</v>
      </c>
      <c r="E70" s="13"/>
    </row>
    <row r="71" spans="1:5" x14ac:dyDescent="0.3">
      <c r="A71" s="10" t="s">
        <v>6</v>
      </c>
      <c r="B71" s="10" t="s">
        <v>173</v>
      </c>
      <c r="C71" s="13">
        <v>-7.7368424389217028</v>
      </c>
      <c r="D71" s="13">
        <v>41.284809104284435</v>
      </c>
      <c r="E71" s="13"/>
    </row>
    <row r="72" spans="1:5" x14ac:dyDescent="0.3">
      <c r="A72" s="10" t="s">
        <v>6</v>
      </c>
      <c r="B72" s="10" t="s">
        <v>174</v>
      </c>
      <c r="C72" s="13">
        <v>-7.7368675328367615</v>
      </c>
      <c r="D72" s="13">
        <v>41.284746327310735</v>
      </c>
      <c r="E72" s="13"/>
    </row>
    <row r="73" spans="1:5" x14ac:dyDescent="0.3">
      <c r="A73" s="10" t="s">
        <v>6</v>
      </c>
      <c r="B73" s="10" t="s">
        <v>175</v>
      </c>
      <c r="C73" s="13">
        <v>-7.7369274016405889</v>
      </c>
      <c r="D73" s="13">
        <v>41.284737977212636</v>
      </c>
      <c r="E73" s="13"/>
    </row>
    <row r="74" spans="1:5" x14ac:dyDescent="0.3">
      <c r="A74" s="10" t="s">
        <v>6</v>
      </c>
      <c r="B74" s="10" t="s">
        <v>176</v>
      </c>
      <c r="C74" s="13">
        <v>-7.737035200184625</v>
      </c>
      <c r="D74" s="13">
        <v>41.284721145837196</v>
      </c>
      <c r="E74" s="13"/>
    </row>
    <row r="75" spans="1:5" x14ac:dyDescent="0.3">
      <c r="A75" s="29" t="s">
        <v>6</v>
      </c>
      <c r="B75" s="29" t="s">
        <v>177</v>
      </c>
      <c r="C75" s="60">
        <v>-7.736903825535407</v>
      </c>
      <c r="D75" s="60">
        <v>41.285341221133528</v>
      </c>
      <c r="E75" s="13"/>
    </row>
    <row r="76" spans="1:5" x14ac:dyDescent="0.3">
      <c r="A76" s="10"/>
      <c r="B76" s="10"/>
      <c r="C76" s="14"/>
      <c r="D76" s="14"/>
      <c r="E76" s="14"/>
    </row>
    <row r="77" spans="1:5" x14ac:dyDescent="0.3">
      <c r="A77" s="10" t="s">
        <v>7</v>
      </c>
      <c r="B77" s="10" t="s">
        <v>178</v>
      </c>
      <c r="C77" s="13">
        <v>-7.73607017211443</v>
      </c>
      <c r="D77" s="13">
        <v>41.28522397391027</v>
      </c>
      <c r="E77" s="13"/>
    </row>
    <row r="78" spans="1:5" x14ac:dyDescent="0.3">
      <c r="A78" s="10" t="s">
        <v>7</v>
      </c>
      <c r="B78" s="10" t="s">
        <v>179</v>
      </c>
      <c r="C78" s="13">
        <v>-7.7353550431391964</v>
      </c>
      <c r="D78" s="13">
        <v>41.285153061308087</v>
      </c>
      <c r="E78" s="13"/>
    </row>
    <row r="79" spans="1:5" x14ac:dyDescent="0.3">
      <c r="A79" s="10" t="s">
        <v>7</v>
      </c>
      <c r="B79" s="10" t="s">
        <v>180</v>
      </c>
      <c r="C79" s="13">
        <v>-7.7353509296425926</v>
      </c>
      <c r="D79" s="13">
        <v>41.284747678406561</v>
      </c>
      <c r="E79" s="13"/>
    </row>
    <row r="80" spans="1:5" x14ac:dyDescent="0.3">
      <c r="A80" s="10" t="s">
        <v>7</v>
      </c>
      <c r="B80" s="10" t="s">
        <v>181</v>
      </c>
      <c r="C80" s="13">
        <v>-7.7353876161703106</v>
      </c>
      <c r="D80" s="13">
        <v>41.284703044220485</v>
      </c>
      <c r="E80" s="13"/>
    </row>
    <row r="81" spans="1:5" x14ac:dyDescent="0.3">
      <c r="A81" s="10" t="s">
        <v>7</v>
      </c>
      <c r="B81" s="10" t="s">
        <v>182</v>
      </c>
      <c r="C81" s="13">
        <v>-7.7357220823065278</v>
      </c>
      <c r="D81" s="13">
        <v>41.28469771332864</v>
      </c>
      <c r="E81" s="13"/>
    </row>
    <row r="82" spans="1:5" x14ac:dyDescent="0.3">
      <c r="A82" s="10" t="s">
        <v>7</v>
      </c>
      <c r="B82" s="10" t="s">
        <v>183</v>
      </c>
      <c r="C82" s="13">
        <v>-7.7361875299606258</v>
      </c>
      <c r="D82" s="13">
        <v>41.2847118356366</v>
      </c>
      <c r="E82" s="13"/>
    </row>
    <row r="83" spans="1:5" x14ac:dyDescent="0.3">
      <c r="A83" s="29" t="s">
        <v>7</v>
      </c>
      <c r="B83" s="29" t="s">
        <v>184</v>
      </c>
      <c r="C83" s="60">
        <v>-7.73607017211443</v>
      </c>
      <c r="D83" s="60">
        <v>41.28522397391027</v>
      </c>
      <c r="E83" s="13"/>
    </row>
    <row r="84" spans="1:5" x14ac:dyDescent="0.3">
      <c r="A84" s="10"/>
      <c r="B84" s="10"/>
      <c r="C84" s="14"/>
      <c r="D84" s="14"/>
      <c r="E84" s="14"/>
    </row>
    <row r="85" spans="1:5" x14ac:dyDescent="0.3">
      <c r="A85" s="10" t="s">
        <v>0</v>
      </c>
      <c r="B85" s="10" t="s">
        <v>185</v>
      </c>
      <c r="C85" s="13">
        <v>-7.7353124434273779</v>
      </c>
      <c r="D85" s="13">
        <v>41.285503885579033</v>
      </c>
      <c r="E85" s="13"/>
    </row>
    <row r="86" spans="1:5" x14ac:dyDescent="0.3">
      <c r="A86" s="10" t="s">
        <v>0</v>
      </c>
      <c r="B86" s="10" t="s">
        <v>186</v>
      </c>
      <c r="C86" s="13">
        <v>-7.7350740082335561</v>
      </c>
      <c r="D86" s="13">
        <v>41.285483248818636</v>
      </c>
      <c r="E86" s="13"/>
    </row>
    <row r="87" spans="1:5" x14ac:dyDescent="0.3">
      <c r="A87" s="10" t="s">
        <v>0</v>
      </c>
      <c r="B87" s="10" t="s">
        <v>187</v>
      </c>
      <c r="C87" s="13">
        <v>-7.7350511736094907</v>
      </c>
      <c r="D87" s="13">
        <v>41.285428952692506</v>
      </c>
      <c r="E87" s="13"/>
    </row>
    <row r="88" spans="1:5" x14ac:dyDescent="0.3">
      <c r="A88" s="10" t="s">
        <v>0</v>
      </c>
      <c r="B88" s="10" t="s">
        <v>188</v>
      </c>
      <c r="C88" s="13">
        <v>-7.7350037649548273</v>
      </c>
      <c r="D88" s="13">
        <v>41.285410416328247</v>
      </c>
      <c r="E88" s="13"/>
    </row>
    <row r="89" spans="1:5" x14ac:dyDescent="0.3">
      <c r="A89" s="10" t="s">
        <v>0</v>
      </c>
      <c r="B89" s="10" t="s">
        <v>189</v>
      </c>
      <c r="C89" s="13">
        <v>-7.7349734502790657</v>
      </c>
      <c r="D89" s="13">
        <v>41.285743360548523</v>
      </c>
      <c r="E89" s="13"/>
    </row>
    <row r="90" spans="1:5" x14ac:dyDescent="0.3">
      <c r="A90" s="10" t="s">
        <v>0</v>
      </c>
      <c r="B90" s="10" t="s">
        <v>190</v>
      </c>
      <c r="C90" s="13">
        <v>-7.7348509267567076</v>
      </c>
      <c r="D90" s="13">
        <v>41.285904148062279</v>
      </c>
      <c r="E90" s="13"/>
    </row>
    <row r="91" spans="1:5" x14ac:dyDescent="0.3">
      <c r="A91" s="10" t="s">
        <v>0</v>
      </c>
      <c r="B91" s="10" t="s">
        <v>191</v>
      </c>
      <c r="C91" s="13">
        <v>-7.7348827430750955</v>
      </c>
      <c r="D91" s="13">
        <v>41.286111670544088</v>
      </c>
      <c r="E91" s="13"/>
    </row>
    <row r="92" spans="1:5" x14ac:dyDescent="0.3">
      <c r="A92" s="10" t="s">
        <v>0</v>
      </c>
      <c r="B92" s="10" t="s">
        <v>192</v>
      </c>
      <c r="C92" s="13">
        <v>-7.7351955989724175</v>
      </c>
      <c r="D92" s="13">
        <v>41.285989006002005</v>
      </c>
      <c r="E92" s="13"/>
    </row>
    <row r="93" spans="1:5" x14ac:dyDescent="0.3">
      <c r="A93" s="10" t="s">
        <v>0</v>
      </c>
      <c r="B93" s="10" t="s">
        <v>193</v>
      </c>
      <c r="C93" s="13">
        <v>-7.7353027043304623</v>
      </c>
      <c r="D93" s="13">
        <v>41.286008198652098</v>
      </c>
      <c r="E93" s="13"/>
    </row>
    <row r="94" spans="1:5" x14ac:dyDescent="0.3">
      <c r="A94" s="29" t="s">
        <v>0</v>
      </c>
      <c r="B94" s="29" t="s">
        <v>194</v>
      </c>
      <c r="C94" s="60">
        <v>-7.7353124434273779</v>
      </c>
      <c r="D94" s="60">
        <v>41.285503885579033</v>
      </c>
      <c r="E94" s="13"/>
    </row>
    <row r="95" spans="1:5" x14ac:dyDescent="0.3">
      <c r="A95" s="10"/>
      <c r="B95" s="10"/>
      <c r="C95" s="14"/>
      <c r="D95" s="14"/>
      <c r="E95" s="14"/>
    </row>
    <row r="96" spans="1:5" x14ac:dyDescent="0.3">
      <c r="A96" s="10" t="s">
        <v>1</v>
      </c>
      <c r="B96" s="10" t="s">
        <v>195</v>
      </c>
      <c r="C96" s="13">
        <v>-7.7354449319248335</v>
      </c>
      <c r="D96" s="13">
        <v>41.286063807333527</v>
      </c>
      <c r="E96" s="13"/>
    </row>
    <row r="97" spans="1:5" x14ac:dyDescent="0.3">
      <c r="A97" s="10" t="s">
        <v>1</v>
      </c>
      <c r="B97" s="10" t="s">
        <v>196</v>
      </c>
      <c r="C97" s="13">
        <v>-7.7357295617049306</v>
      </c>
      <c r="D97" s="13">
        <v>41.286166018585433</v>
      </c>
      <c r="E97" s="13"/>
    </row>
    <row r="98" spans="1:5" x14ac:dyDescent="0.3">
      <c r="A98" s="10" t="s">
        <v>1</v>
      </c>
      <c r="B98" s="10" t="s">
        <v>197</v>
      </c>
      <c r="C98" s="13">
        <v>-7.7357662487965202</v>
      </c>
      <c r="D98" s="13">
        <v>41.28612138429687</v>
      </c>
      <c r="E98" s="13"/>
    </row>
    <row r="99" spans="1:5" x14ac:dyDescent="0.3">
      <c r="A99" s="10" t="s">
        <v>1</v>
      </c>
      <c r="B99" s="10" t="s">
        <v>198</v>
      </c>
      <c r="C99" s="13">
        <v>-7.7357899534871599</v>
      </c>
      <c r="D99" s="13">
        <v>41.286130652328147</v>
      </c>
      <c r="E99" s="13"/>
    </row>
    <row r="100" spans="1:5" x14ac:dyDescent="0.3">
      <c r="A100" s="10" t="s">
        <v>1</v>
      </c>
      <c r="B100" s="10" t="s">
        <v>199</v>
      </c>
      <c r="C100" s="13">
        <v>-7.7358145274096533</v>
      </c>
      <c r="D100" s="13">
        <v>41.286094892395681</v>
      </c>
      <c r="E100" s="13"/>
    </row>
    <row r="101" spans="1:5" x14ac:dyDescent="0.3">
      <c r="A101" s="10" t="s">
        <v>1</v>
      </c>
      <c r="B101" s="10" t="s">
        <v>200</v>
      </c>
      <c r="C101" s="13">
        <v>-7.7360872186387812</v>
      </c>
      <c r="D101" s="13">
        <v>41.286196971554091</v>
      </c>
      <c r="E101" s="13"/>
    </row>
    <row r="102" spans="1:5" x14ac:dyDescent="0.3">
      <c r="A102" s="10" t="s">
        <v>1</v>
      </c>
      <c r="B102" s="10" t="s">
        <v>201</v>
      </c>
      <c r="C102" s="13">
        <v>-7.7361593757422451</v>
      </c>
      <c r="D102" s="13">
        <v>41.28617074188039</v>
      </c>
      <c r="E102" s="13"/>
    </row>
    <row r="103" spans="1:5" x14ac:dyDescent="0.3">
      <c r="A103" s="10" t="s">
        <v>1</v>
      </c>
      <c r="B103" s="10" t="s">
        <v>202</v>
      </c>
      <c r="C103" s="13">
        <v>-7.7362422555596826</v>
      </c>
      <c r="D103" s="13">
        <v>41.286207682484815</v>
      </c>
      <c r="E103" s="13"/>
    </row>
    <row r="104" spans="1:5" x14ac:dyDescent="0.3">
      <c r="A104" s="10" t="s">
        <v>1</v>
      </c>
      <c r="B104" s="10" t="s">
        <v>203</v>
      </c>
      <c r="C104" s="13">
        <v>-7.7364016366478774</v>
      </c>
      <c r="D104" s="13">
        <v>41.285993253360985</v>
      </c>
      <c r="E104" s="13"/>
    </row>
    <row r="105" spans="1:5" x14ac:dyDescent="0.3">
      <c r="A105" s="10" t="s">
        <v>1</v>
      </c>
      <c r="B105" s="10" t="s">
        <v>204</v>
      </c>
      <c r="C105" s="13">
        <v>-7.7354413396363624</v>
      </c>
      <c r="D105" s="13">
        <v>41.285631407715549</v>
      </c>
      <c r="E105" s="13"/>
    </row>
    <row r="106" spans="1:5" x14ac:dyDescent="0.3">
      <c r="A106" s="29" t="s">
        <v>1</v>
      </c>
      <c r="B106" s="29" t="s">
        <v>205</v>
      </c>
      <c r="C106" s="60">
        <v>-7.7354449319248335</v>
      </c>
      <c r="D106" s="60">
        <v>41.286063807333527</v>
      </c>
      <c r="E106" s="13"/>
    </row>
    <row r="107" spans="1:5" x14ac:dyDescent="0.3">
      <c r="A107" s="10"/>
      <c r="B107" s="10"/>
      <c r="C107" s="14"/>
      <c r="D107" s="14"/>
      <c r="E107" s="14"/>
    </row>
    <row r="108" spans="1:5" x14ac:dyDescent="0.3">
      <c r="A108" s="10" t="s">
        <v>26</v>
      </c>
      <c r="B108" s="10" t="s">
        <v>206</v>
      </c>
      <c r="C108" s="13">
        <v>-7.7354536265981624</v>
      </c>
      <c r="D108" s="13">
        <v>41.285613527785834</v>
      </c>
      <c r="E108" s="13"/>
    </row>
    <row r="109" spans="1:5" x14ac:dyDescent="0.3">
      <c r="A109" s="10" t="s">
        <v>26</v>
      </c>
      <c r="B109" s="10" t="s">
        <v>207</v>
      </c>
      <c r="C109" s="13">
        <v>-7.7364140971820445</v>
      </c>
      <c r="D109" s="13">
        <v>41.285966367732783</v>
      </c>
      <c r="E109" s="13"/>
    </row>
    <row r="110" spans="1:5" x14ac:dyDescent="0.3">
      <c r="A110" s="10" t="s">
        <v>26</v>
      </c>
      <c r="B110" s="10" t="s">
        <v>208</v>
      </c>
      <c r="C110" s="13">
        <v>-7.7367946362904609</v>
      </c>
      <c r="D110" s="13">
        <v>41.285430097139503</v>
      </c>
      <c r="E110" s="13"/>
    </row>
    <row r="111" spans="1:5" x14ac:dyDescent="0.3">
      <c r="A111" s="10" t="s">
        <v>26</v>
      </c>
      <c r="B111" s="10" t="s">
        <v>209</v>
      </c>
      <c r="C111" s="13">
        <v>-7.7362464782461808</v>
      </c>
      <c r="D111" s="13">
        <v>41.285370031091055</v>
      </c>
      <c r="E111" s="13"/>
    </row>
    <row r="112" spans="1:5" x14ac:dyDescent="0.3">
      <c r="A112" s="10" t="s">
        <v>26</v>
      </c>
      <c r="B112" s="10" t="s">
        <v>210</v>
      </c>
      <c r="C112" s="13">
        <v>-7.7354481214146977</v>
      </c>
      <c r="D112" s="13">
        <v>41.285280189645512</v>
      </c>
      <c r="E112" s="13"/>
    </row>
    <row r="113" spans="1:5" x14ac:dyDescent="0.3">
      <c r="A113" s="10" t="s">
        <v>26</v>
      </c>
      <c r="B113" s="10" t="s">
        <v>211</v>
      </c>
      <c r="C113" s="13">
        <v>-7.7354116084899962</v>
      </c>
      <c r="D113" s="13">
        <v>41.285315818250858</v>
      </c>
      <c r="E113" s="13"/>
    </row>
    <row r="114" spans="1:5" x14ac:dyDescent="0.3">
      <c r="A114" s="29" t="s">
        <v>26</v>
      </c>
      <c r="B114" s="29" t="s">
        <v>212</v>
      </c>
      <c r="C114" s="60">
        <v>-7.7354536265981624</v>
      </c>
      <c r="D114" s="60">
        <v>41.285613527785834</v>
      </c>
      <c r="E114" s="13"/>
    </row>
  </sheetData>
  <hyperlinks>
    <hyperlink ref="A1" location="Indice!A1" display="Folhas"/>
  </hyperlink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O1"/>
  <sheetViews>
    <sheetView workbookViewId="0">
      <selection activeCell="O1" sqref="O1"/>
    </sheetView>
  </sheetViews>
  <sheetFormatPr defaultRowHeight="14.4" x14ac:dyDescent="0.3"/>
  <sheetData>
    <row r="1" spans="15:15" x14ac:dyDescent="0.3">
      <c r="O1" s="26" t="s">
        <v>221</v>
      </c>
    </row>
  </sheetData>
  <hyperlinks>
    <hyperlink ref="O1" location="Indice!A1" display="&lt;"/>
  </hyperlinks>
  <printOptions horizontalCentered="1" verticalCentered="1"/>
  <pageMargins left="7.874015748031496E-2" right="7.874015748031496E-2" top="7.874015748031496E-2" bottom="7.874015748031496E-2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pane ySplit="1" topLeftCell="A2" activePane="bottomLeft" state="frozen"/>
      <selection pane="bottomLeft"/>
    </sheetView>
  </sheetViews>
  <sheetFormatPr defaultColWidth="8.88671875" defaultRowHeight="14.4" x14ac:dyDescent="0.3"/>
  <cols>
    <col min="1" max="1" width="8.88671875" style="22"/>
    <col min="2" max="2" width="11.44140625" style="22" customWidth="1"/>
    <col min="3" max="3" width="14.33203125" style="22" customWidth="1"/>
    <col min="4" max="16384" width="8.88671875" style="22"/>
  </cols>
  <sheetData>
    <row r="1" spans="1:11" ht="25.2" customHeight="1" x14ac:dyDescent="0.3">
      <c r="A1" s="70" t="s">
        <v>34</v>
      </c>
      <c r="B1" s="16" t="s">
        <v>32</v>
      </c>
      <c r="C1" s="16" t="s">
        <v>33</v>
      </c>
      <c r="D1" s="15" t="s">
        <v>8</v>
      </c>
      <c r="E1" s="39" t="s">
        <v>9</v>
      </c>
      <c r="F1" s="39" t="s">
        <v>10</v>
      </c>
      <c r="G1" s="39" t="s">
        <v>11</v>
      </c>
      <c r="H1" s="40" t="s">
        <v>12</v>
      </c>
      <c r="I1" s="40" t="s">
        <v>13</v>
      </c>
      <c r="J1" s="40" t="s">
        <v>14</v>
      </c>
      <c r="K1" s="71"/>
    </row>
    <row r="2" spans="1:11" ht="25.2" customHeight="1" x14ac:dyDescent="0.3">
      <c r="A2" s="22" t="s">
        <v>27</v>
      </c>
      <c r="B2" s="22">
        <v>-7.7376699999999996</v>
      </c>
      <c r="C2" s="22">
        <v>41.286647000000002</v>
      </c>
      <c r="D2" s="22">
        <v>456</v>
      </c>
      <c r="E2" s="39">
        <v>6.3</v>
      </c>
      <c r="F2" s="39">
        <v>5.5</v>
      </c>
      <c r="G2" s="39">
        <v>1.4</v>
      </c>
      <c r="H2" s="40">
        <v>91</v>
      </c>
      <c r="I2" s="40">
        <v>156</v>
      </c>
      <c r="J2" s="40">
        <v>32</v>
      </c>
    </row>
    <row r="3" spans="1:11" ht="25.2" customHeight="1" x14ac:dyDescent="0.3">
      <c r="A3" s="22" t="s">
        <v>24</v>
      </c>
      <c r="B3" s="22">
        <v>-7.7368110000000003</v>
      </c>
      <c r="C3" s="22">
        <v>41.286082999999998</v>
      </c>
      <c r="D3" s="22">
        <v>463</v>
      </c>
      <c r="E3" s="39">
        <v>6.9</v>
      </c>
      <c r="F3" s="39">
        <v>4.8</v>
      </c>
      <c r="G3" s="39">
        <v>2</v>
      </c>
      <c r="H3" s="40">
        <v>246</v>
      </c>
      <c r="I3" s="40">
        <v>192</v>
      </c>
      <c r="J3" s="40">
        <v>47</v>
      </c>
    </row>
    <row r="4" spans="1:11" ht="25.2" customHeight="1" x14ac:dyDescent="0.3">
      <c r="A4" s="22" t="s">
        <v>25</v>
      </c>
      <c r="B4" s="22">
        <v>-7.7370660000000004</v>
      </c>
      <c r="C4" s="22">
        <v>41.285677999999997</v>
      </c>
      <c r="D4" s="22">
        <v>466</v>
      </c>
      <c r="E4" s="39">
        <v>6.9</v>
      </c>
      <c r="F4" s="39">
        <v>4.8</v>
      </c>
      <c r="G4" s="39">
        <v>2</v>
      </c>
      <c r="H4" s="40">
        <v>246</v>
      </c>
      <c r="I4" s="40">
        <v>192</v>
      </c>
      <c r="J4" s="40">
        <v>47</v>
      </c>
    </row>
    <row r="5" spans="1:11" ht="25.2" customHeight="1" x14ac:dyDescent="0.3">
      <c r="A5" s="22" t="s">
        <v>2</v>
      </c>
      <c r="B5" s="22">
        <v>-7.7379170000000004</v>
      </c>
      <c r="C5" s="22">
        <v>41.285621999999996</v>
      </c>
      <c r="D5" s="22">
        <v>461</v>
      </c>
      <c r="E5" s="39">
        <v>6.2</v>
      </c>
      <c r="F5" s="39">
        <v>5.6</v>
      </c>
      <c r="G5" s="39">
        <v>1.3</v>
      </c>
      <c r="H5" s="40">
        <v>52</v>
      </c>
      <c r="I5" s="40">
        <v>128</v>
      </c>
      <c r="J5" s="40">
        <v>19</v>
      </c>
    </row>
    <row r="6" spans="1:11" ht="25.2" customHeight="1" x14ac:dyDescent="0.3">
      <c r="A6" s="22" t="s">
        <v>3</v>
      </c>
      <c r="B6" s="22">
        <v>-7.7380019999999998</v>
      </c>
      <c r="C6" s="22">
        <v>41.285277000000001</v>
      </c>
      <c r="D6" s="22">
        <v>466</v>
      </c>
      <c r="E6" s="39">
        <v>6.7</v>
      </c>
      <c r="F6" s="39">
        <v>5.5</v>
      </c>
      <c r="G6" s="39">
        <v>1.5</v>
      </c>
      <c r="H6" s="40">
        <v>107</v>
      </c>
      <c r="I6" s="40">
        <v>166</v>
      </c>
      <c r="J6" s="40">
        <v>13</v>
      </c>
    </row>
    <row r="7" spans="1:11" ht="25.2" customHeight="1" x14ac:dyDescent="0.3">
      <c r="A7" s="22" t="s">
        <v>4</v>
      </c>
      <c r="B7" s="22">
        <v>-7.7380300000000002</v>
      </c>
      <c r="C7" s="22">
        <v>41.284965</v>
      </c>
      <c r="D7" s="22">
        <v>470</v>
      </c>
      <c r="E7" s="39">
        <v>6.4</v>
      </c>
      <c r="F7" s="39">
        <v>4.8</v>
      </c>
      <c r="G7" s="39">
        <v>1.2</v>
      </c>
      <c r="H7" s="40">
        <v>152</v>
      </c>
      <c r="I7" s="40">
        <v>136</v>
      </c>
      <c r="J7" s="40">
        <v>16</v>
      </c>
    </row>
    <row r="8" spans="1:11" ht="25.2" customHeight="1" x14ac:dyDescent="0.3">
      <c r="A8" s="22" t="s">
        <v>5</v>
      </c>
      <c r="B8" s="22">
        <v>-7.7373820000000002</v>
      </c>
      <c r="C8" s="22">
        <v>41.284945</v>
      </c>
      <c r="D8" s="22">
        <v>468</v>
      </c>
      <c r="E8" s="39">
        <v>6.5</v>
      </c>
      <c r="F8" s="39">
        <v>5</v>
      </c>
      <c r="G8" s="39">
        <v>1.5</v>
      </c>
      <c r="H8" s="40">
        <v>68</v>
      </c>
      <c r="I8" s="40">
        <v>176</v>
      </c>
      <c r="J8" s="40">
        <v>13</v>
      </c>
    </row>
    <row r="9" spans="1:11" ht="25.2" customHeight="1" x14ac:dyDescent="0.3">
      <c r="A9" s="22" t="s">
        <v>6</v>
      </c>
      <c r="B9" s="22">
        <v>-7.7365919999999999</v>
      </c>
      <c r="C9" s="22">
        <v>41.284948999999997</v>
      </c>
      <c r="D9" s="22">
        <v>471</v>
      </c>
      <c r="E9" s="39">
        <v>6.5</v>
      </c>
      <c r="F9" s="39">
        <v>4.7</v>
      </c>
      <c r="G9" s="39">
        <v>0.9</v>
      </c>
      <c r="H9" s="40">
        <v>54</v>
      </c>
      <c r="I9" s="40">
        <v>176</v>
      </c>
      <c r="J9" s="40">
        <v>28</v>
      </c>
    </row>
    <row r="10" spans="1:11" ht="25.2" customHeight="1" x14ac:dyDescent="0.3">
      <c r="A10" s="22" t="s">
        <v>7</v>
      </c>
      <c r="B10" s="22">
        <v>-7.7358909999999996</v>
      </c>
      <c r="C10" s="22">
        <v>41.284896000000003</v>
      </c>
      <c r="D10" s="22">
        <v>473</v>
      </c>
      <c r="E10" s="39">
        <v>5.9</v>
      </c>
      <c r="F10" s="39">
        <v>4.3</v>
      </c>
      <c r="G10" s="39">
        <v>1.3</v>
      </c>
      <c r="H10" s="40">
        <v>52</v>
      </c>
      <c r="I10" s="40">
        <v>152</v>
      </c>
      <c r="J10" s="40">
        <v>44</v>
      </c>
    </row>
    <row r="11" spans="1:11" ht="25.2" customHeight="1" x14ac:dyDescent="0.3">
      <c r="A11" s="22" t="s">
        <v>0</v>
      </c>
      <c r="B11" s="22">
        <v>-7.7350849999999998</v>
      </c>
      <c r="C11" s="22">
        <v>41.285727000000001</v>
      </c>
      <c r="D11" s="22">
        <v>471</v>
      </c>
      <c r="E11" s="39">
        <v>6.1</v>
      </c>
      <c r="F11" s="39">
        <v>4.9000000000000004</v>
      </c>
      <c r="G11" s="39">
        <v>1.5</v>
      </c>
      <c r="H11" s="40">
        <v>102</v>
      </c>
      <c r="I11" s="40">
        <v>144</v>
      </c>
      <c r="J11" s="40">
        <v>25</v>
      </c>
    </row>
    <row r="12" spans="1:11" ht="25.2" customHeight="1" x14ac:dyDescent="0.3">
      <c r="A12" s="22" t="s">
        <v>1</v>
      </c>
      <c r="B12" s="22">
        <v>-7.7357449999999996</v>
      </c>
      <c r="C12" s="22">
        <v>41.285881000000003</v>
      </c>
      <c r="D12" s="22">
        <v>465</v>
      </c>
      <c r="E12" s="39">
        <v>5.6</v>
      </c>
      <c r="F12" s="39">
        <v>4.3</v>
      </c>
      <c r="G12" s="39">
        <v>1.3</v>
      </c>
      <c r="H12" s="40">
        <v>142</v>
      </c>
      <c r="I12" s="40">
        <v>200</v>
      </c>
      <c r="J12" s="40">
        <v>28</v>
      </c>
    </row>
    <row r="13" spans="1:11" ht="25.2" customHeight="1" x14ac:dyDescent="0.3">
      <c r="A13" s="22" t="s">
        <v>26</v>
      </c>
      <c r="B13" s="22">
        <v>-7.7359439999999999</v>
      </c>
      <c r="C13" s="22">
        <v>41.285592999999999</v>
      </c>
      <c r="D13" s="22">
        <v>468</v>
      </c>
      <c r="E13" s="39">
        <v>5.6</v>
      </c>
      <c r="F13" s="39">
        <v>4.3</v>
      </c>
      <c r="G13" s="39">
        <v>1.3</v>
      </c>
      <c r="H13" s="40">
        <v>142</v>
      </c>
      <c r="I13" s="40">
        <v>200</v>
      </c>
      <c r="J13" s="40">
        <v>28</v>
      </c>
    </row>
    <row r="14" spans="1:11" ht="25.2" customHeight="1" x14ac:dyDescent="0.3">
      <c r="A14" s="41" t="s">
        <v>30</v>
      </c>
      <c r="B14" s="22">
        <v>-7.7386359999999996</v>
      </c>
      <c r="C14" s="22">
        <v>41.284610000000001</v>
      </c>
      <c r="D14" s="22">
        <v>471</v>
      </c>
      <c r="E14" s="39">
        <f t="shared" ref="E14:J14" si="0">+E7</f>
        <v>6.4</v>
      </c>
      <c r="F14" s="39">
        <f t="shared" si="0"/>
        <v>4.8</v>
      </c>
      <c r="G14" s="39">
        <f t="shared" si="0"/>
        <v>1.2</v>
      </c>
      <c r="H14" s="42">
        <f t="shared" si="0"/>
        <v>152</v>
      </c>
      <c r="I14" s="42">
        <f t="shared" si="0"/>
        <v>136</v>
      </c>
      <c r="J14" s="42">
        <f t="shared" si="0"/>
        <v>16</v>
      </c>
    </row>
    <row r="15" spans="1:11" ht="25.2" customHeight="1" x14ac:dyDescent="0.3">
      <c r="A15" s="41" t="s">
        <v>28</v>
      </c>
      <c r="B15" s="22">
        <v>-7.7386379999999999</v>
      </c>
      <c r="C15" s="22">
        <v>41.287123999999999</v>
      </c>
      <c r="D15" s="22">
        <v>456</v>
      </c>
      <c r="E15" s="39">
        <f t="shared" ref="E15:J15" si="1">+E2</f>
        <v>6.3</v>
      </c>
      <c r="F15" s="39">
        <f t="shared" si="1"/>
        <v>5.5</v>
      </c>
      <c r="G15" s="39">
        <f t="shared" si="1"/>
        <v>1.4</v>
      </c>
      <c r="H15" s="42">
        <f t="shared" si="1"/>
        <v>91</v>
      </c>
      <c r="I15" s="42">
        <f t="shared" si="1"/>
        <v>156</v>
      </c>
      <c r="J15" s="42">
        <f t="shared" si="1"/>
        <v>32</v>
      </c>
    </row>
    <row r="16" spans="1:11" ht="25.2" customHeight="1" x14ac:dyDescent="0.3">
      <c r="A16" s="41" t="s">
        <v>29</v>
      </c>
      <c r="B16" s="22">
        <v>-7.7347010000000003</v>
      </c>
      <c r="C16" s="22">
        <v>41.286991999999998</v>
      </c>
      <c r="D16" s="22">
        <v>471</v>
      </c>
      <c r="E16" s="39">
        <f t="shared" ref="E16:J16" si="2">+E11</f>
        <v>6.1</v>
      </c>
      <c r="F16" s="39">
        <f t="shared" si="2"/>
        <v>4.9000000000000004</v>
      </c>
      <c r="G16" s="39">
        <f t="shared" si="2"/>
        <v>1.5</v>
      </c>
      <c r="H16" s="42">
        <f t="shared" si="2"/>
        <v>102</v>
      </c>
      <c r="I16" s="42">
        <f t="shared" si="2"/>
        <v>144</v>
      </c>
      <c r="J16" s="42">
        <f t="shared" si="2"/>
        <v>25</v>
      </c>
    </row>
    <row r="17" spans="1:10" ht="25.2" customHeight="1" x14ac:dyDescent="0.3">
      <c r="A17" s="41" t="s">
        <v>31</v>
      </c>
      <c r="B17" s="22">
        <v>-7.7347039999999998</v>
      </c>
      <c r="C17" s="22">
        <v>41.284581000000003</v>
      </c>
      <c r="D17" s="22">
        <v>473</v>
      </c>
      <c r="E17" s="39">
        <f t="shared" ref="E17:J17" si="3">+E10</f>
        <v>5.9</v>
      </c>
      <c r="F17" s="39">
        <f t="shared" si="3"/>
        <v>4.3</v>
      </c>
      <c r="G17" s="39">
        <f t="shared" si="3"/>
        <v>1.3</v>
      </c>
      <c r="H17" s="42">
        <f t="shared" si="3"/>
        <v>52</v>
      </c>
      <c r="I17" s="42">
        <f t="shared" si="3"/>
        <v>152</v>
      </c>
      <c r="J17" s="42">
        <f t="shared" si="3"/>
        <v>44</v>
      </c>
    </row>
    <row r="18" spans="1:10" ht="25.2" customHeight="1" x14ac:dyDescent="0.3"/>
    <row r="19" spans="1:10" ht="25.2" customHeight="1" x14ac:dyDescent="0.3"/>
    <row r="20" spans="1:10" ht="25.2" customHeight="1" x14ac:dyDescent="0.3"/>
  </sheetData>
  <hyperlinks>
    <hyperlink ref="A1" location="Indice!A1" display="Pt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pane ySplit="1" topLeftCell="A2" activePane="bottomLeft" state="frozen"/>
      <selection pane="bottomLeft"/>
    </sheetView>
  </sheetViews>
  <sheetFormatPr defaultRowHeight="14.4" x14ac:dyDescent="0.3"/>
  <cols>
    <col min="1" max="4" width="8.88671875" style="5" customWidth="1"/>
    <col min="5" max="7" width="8.88671875" style="25" customWidth="1"/>
    <col min="8" max="8" width="8.88671875" style="27" customWidth="1"/>
  </cols>
  <sheetData>
    <row r="1" spans="1:8" s="20" customFormat="1" ht="25.2" customHeight="1" x14ac:dyDescent="0.3">
      <c r="A1" s="70" t="s">
        <v>34</v>
      </c>
      <c r="B1" s="22" t="s">
        <v>32</v>
      </c>
      <c r="C1" s="22" t="s">
        <v>33</v>
      </c>
      <c r="D1" s="22" t="s">
        <v>8</v>
      </c>
      <c r="E1" s="43" t="s">
        <v>106</v>
      </c>
      <c r="F1" s="43" t="s">
        <v>107</v>
      </c>
      <c r="G1" s="43" t="s">
        <v>108</v>
      </c>
      <c r="H1" s="44" t="s">
        <v>109</v>
      </c>
    </row>
    <row r="2" spans="1:8" s="20" customFormat="1" ht="25.2" customHeight="1" x14ac:dyDescent="0.3">
      <c r="A2" s="22" t="s">
        <v>27</v>
      </c>
      <c r="B2" s="22">
        <v>-7.7376699999999996</v>
      </c>
      <c r="C2" s="22">
        <v>41.286647000000002</v>
      </c>
      <c r="D2" s="22">
        <v>456</v>
      </c>
      <c r="E2" s="43">
        <v>28.1</v>
      </c>
      <c r="F2" s="43">
        <v>16.399999999999999</v>
      </c>
      <c r="G2" s="43">
        <v>17.2</v>
      </c>
      <c r="H2" s="44">
        <v>0.89100000000000001</v>
      </c>
    </row>
    <row r="3" spans="1:8" s="20" customFormat="1" ht="25.2" customHeight="1" x14ac:dyDescent="0.3">
      <c r="A3" s="22" t="s">
        <v>24</v>
      </c>
      <c r="B3" s="22">
        <v>-7.7368110000000003</v>
      </c>
      <c r="C3" s="22">
        <v>41.286082999999998</v>
      </c>
      <c r="D3" s="22">
        <v>463</v>
      </c>
      <c r="E3" s="43">
        <v>36.299999999999997</v>
      </c>
      <c r="F3" s="43">
        <v>16.5</v>
      </c>
      <c r="G3" s="43">
        <v>16.5</v>
      </c>
      <c r="H3" s="44">
        <v>0.92600000000000005</v>
      </c>
    </row>
    <row r="4" spans="1:8" s="20" customFormat="1" ht="25.2" customHeight="1" x14ac:dyDescent="0.3">
      <c r="A4" s="22" t="s">
        <v>25</v>
      </c>
      <c r="B4" s="22">
        <v>-7.7370660000000004</v>
      </c>
      <c r="C4" s="22">
        <v>41.285677999999997</v>
      </c>
      <c r="D4" s="22">
        <v>466</v>
      </c>
      <c r="E4" s="43">
        <v>31.4</v>
      </c>
      <c r="F4" s="43">
        <v>16.2</v>
      </c>
      <c r="G4" s="43">
        <v>17.399999999999999</v>
      </c>
      <c r="H4" s="44">
        <v>0.90300000000000002</v>
      </c>
    </row>
    <row r="5" spans="1:8" s="20" customFormat="1" ht="25.2" customHeight="1" x14ac:dyDescent="0.3">
      <c r="A5" s="22" t="s">
        <v>2</v>
      </c>
      <c r="B5" s="22">
        <v>-7.7379170000000004</v>
      </c>
      <c r="C5" s="22">
        <v>41.285621999999996</v>
      </c>
      <c r="D5" s="22">
        <v>461</v>
      </c>
      <c r="E5" s="43">
        <v>33.200000000000003</v>
      </c>
      <c r="F5" s="43">
        <v>17.5</v>
      </c>
      <c r="G5" s="43">
        <v>17.8</v>
      </c>
      <c r="H5" s="44">
        <v>0.88300000000000001</v>
      </c>
    </row>
    <row r="6" spans="1:8" s="20" customFormat="1" ht="25.2" customHeight="1" x14ac:dyDescent="0.3">
      <c r="A6" s="22" t="s">
        <v>3</v>
      </c>
      <c r="B6" s="22">
        <v>-7.7380019999999998</v>
      </c>
      <c r="C6" s="22">
        <v>41.285277000000001</v>
      </c>
      <c r="D6" s="22">
        <v>466</v>
      </c>
      <c r="E6" s="43">
        <v>31.7</v>
      </c>
      <c r="F6" s="43">
        <v>16.600000000000001</v>
      </c>
      <c r="G6" s="43">
        <v>18.100000000000001</v>
      </c>
      <c r="H6" s="44">
        <v>0.85499999999999998</v>
      </c>
    </row>
    <row r="7" spans="1:8" s="20" customFormat="1" ht="25.2" customHeight="1" x14ac:dyDescent="0.3">
      <c r="A7" s="22" t="s">
        <v>4</v>
      </c>
      <c r="B7" s="22">
        <v>-7.7380300000000002</v>
      </c>
      <c r="C7" s="22">
        <v>41.284965</v>
      </c>
      <c r="D7" s="22">
        <v>470</v>
      </c>
      <c r="E7" s="43">
        <v>30.1</v>
      </c>
      <c r="F7" s="43">
        <v>17.8</v>
      </c>
      <c r="G7" s="43">
        <v>17.7</v>
      </c>
      <c r="H7" s="44">
        <v>0.874</v>
      </c>
    </row>
    <row r="8" spans="1:8" s="20" customFormat="1" ht="25.2" customHeight="1" x14ac:dyDescent="0.3">
      <c r="A8" s="22" t="s">
        <v>5</v>
      </c>
      <c r="B8" s="22">
        <v>-7.7373820000000002</v>
      </c>
      <c r="C8" s="22">
        <v>41.284945</v>
      </c>
      <c r="D8" s="22">
        <v>468</v>
      </c>
      <c r="E8" s="43">
        <v>30.7</v>
      </c>
      <c r="F8" s="43">
        <v>16.100000000000001</v>
      </c>
      <c r="G8" s="43">
        <v>16.7</v>
      </c>
      <c r="H8" s="44">
        <v>0.88</v>
      </c>
    </row>
    <row r="9" spans="1:8" s="20" customFormat="1" ht="25.2" customHeight="1" x14ac:dyDescent="0.3">
      <c r="A9" s="22" t="s">
        <v>6</v>
      </c>
      <c r="B9" s="22">
        <v>-7.7365919999999999</v>
      </c>
      <c r="C9" s="22">
        <v>41.284948999999997</v>
      </c>
      <c r="D9" s="22">
        <v>471</v>
      </c>
      <c r="E9" s="43">
        <v>29.4</v>
      </c>
      <c r="F9" s="43">
        <v>16.7</v>
      </c>
      <c r="G9" s="43">
        <v>17</v>
      </c>
      <c r="H9" s="44">
        <v>0.83499999999999996</v>
      </c>
    </row>
    <row r="10" spans="1:8" s="20" customFormat="1" ht="25.2" customHeight="1" x14ac:dyDescent="0.3">
      <c r="A10" s="22" t="s">
        <v>7</v>
      </c>
      <c r="B10" s="22">
        <v>-7.7358909999999996</v>
      </c>
      <c r="C10" s="22">
        <v>41.284896000000003</v>
      </c>
      <c r="D10" s="22">
        <v>473</v>
      </c>
      <c r="E10" s="43">
        <v>36.1</v>
      </c>
      <c r="F10" s="43">
        <v>16.5</v>
      </c>
      <c r="G10" s="43">
        <v>17.3</v>
      </c>
      <c r="H10" s="44">
        <v>0.86499999999999999</v>
      </c>
    </row>
    <row r="11" spans="1:8" s="20" customFormat="1" ht="25.2" customHeight="1" x14ac:dyDescent="0.3">
      <c r="A11" s="22" t="s">
        <v>0</v>
      </c>
      <c r="B11" s="22">
        <v>-7.7350849999999998</v>
      </c>
      <c r="C11" s="22">
        <v>41.285727000000001</v>
      </c>
      <c r="D11" s="22">
        <v>471</v>
      </c>
      <c r="E11" s="43">
        <v>26.6</v>
      </c>
      <c r="F11" s="43">
        <v>16.2</v>
      </c>
      <c r="G11" s="43">
        <v>17.100000000000001</v>
      </c>
      <c r="H11" s="44">
        <v>0.872</v>
      </c>
    </row>
    <row r="12" spans="1:8" s="20" customFormat="1" ht="25.2" customHeight="1" x14ac:dyDescent="0.3">
      <c r="A12" s="22" t="s">
        <v>1</v>
      </c>
      <c r="B12" s="22">
        <v>-7.7357449999999996</v>
      </c>
      <c r="C12" s="22">
        <v>41.285881000000003</v>
      </c>
      <c r="D12" s="22">
        <v>465</v>
      </c>
      <c r="E12" s="43">
        <v>36.4</v>
      </c>
      <c r="F12" s="43">
        <v>19.899999999999999</v>
      </c>
      <c r="G12" s="43">
        <v>16.899999999999999</v>
      </c>
      <c r="H12" s="44">
        <v>0.90300000000000002</v>
      </c>
    </row>
    <row r="13" spans="1:8" s="20" customFormat="1" ht="25.2" customHeight="1" x14ac:dyDescent="0.3">
      <c r="A13" s="22" t="s">
        <v>26</v>
      </c>
      <c r="B13" s="22">
        <v>-7.7359439999999999</v>
      </c>
      <c r="C13" s="22">
        <v>41.285592999999999</v>
      </c>
      <c r="D13" s="22">
        <v>468</v>
      </c>
      <c r="E13" s="43">
        <v>29.3</v>
      </c>
      <c r="F13" s="43">
        <v>16.100000000000001</v>
      </c>
      <c r="G13" s="43">
        <v>16.7</v>
      </c>
      <c r="H13" s="44">
        <v>0.91900000000000004</v>
      </c>
    </row>
    <row r="14" spans="1:8" s="20" customFormat="1" ht="25.2" customHeight="1" x14ac:dyDescent="0.3">
      <c r="A14" s="22" t="s">
        <v>30</v>
      </c>
      <c r="B14" s="22">
        <v>-7.7385590000000004</v>
      </c>
      <c r="C14" s="22">
        <v>41.284692999999997</v>
      </c>
      <c r="D14" s="22">
        <f>+D7</f>
        <v>470</v>
      </c>
      <c r="E14" s="22">
        <f>+E7</f>
        <v>30.1</v>
      </c>
      <c r="F14" s="22">
        <f>+F7</f>
        <v>17.8</v>
      </c>
      <c r="G14" s="22">
        <f>+G7</f>
        <v>17.7</v>
      </c>
      <c r="H14" s="22">
        <f>+H7</f>
        <v>0.874</v>
      </c>
    </row>
    <row r="15" spans="1:8" s="20" customFormat="1" ht="25.2" customHeight="1" x14ac:dyDescent="0.3">
      <c r="A15" s="22" t="s">
        <v>28</v>
      </c>
      <c r="B15" s="22">
        <v>-7.737641</v>
      </c>
      <c r="C15" s="22">
        <v>41.287045999999997</v>
      </c>
      <c r="D15" s="22">
        <f>+D2</f>
        <v>456</v>
      </c>
      <c r="E15" s="22">
        <f>+E2</f>
        <v>28.1</v>
      </c>
      <c r="F15" s="22">
        <f>+F2</f>
        <v>16.399999999999999</v>
      </c>
      <c r="G15" s="22">
        <f>+G2</f>
        <v>17.2</v>
      </c>
      <c r="H15" s="22">
        <f>+H2</f>
        <v>0.89100000000000001</v>
      </c>
    </row>
    <row r="16" spans="1:8" s="20" customFormat="1" ht="25.2" customHeight="1" x14ac:dyDescent="0.3">
      <c r="A16" s="22" t="s">
        <v>29</v>
      </c>
      <c r="B16" s="22">
        <v>-7.7348359999999996</v>
      </c>
      <c r="C16" s="22">
        <v>41.286178</v>
      </c>
      <c r="D16" s="22">
        <f>+D11</f>
        <v>471</v>
      </c>
      <c r="E16" s="22">
        <f>+E11</f>
        <v>26.6</v>
      </c>
      <c r="F16" s="22">
        <f>+F11</f>
        <v>16.2</v>
      </c>
      <c r="G16" s="22">
        <f>+G11</f>
        <v>17.100000000000001</v>
      </c>
      <c r="H16" s="22">
        <f>+H11</f>
        <v>0.872</v>
      </c>
    </row>
    <row r="17" spans="1:8" s="20" customFormat="1" ht="25.2" customHeight="1" x14ac:dyDescent="0.3">
      <c r="A17" s="22" t="s">
        <v>31</v>
      </c>
      <c r="B17" s="22">
        <v>-7.7352829999999999</v>
      </c>
      <c r="C17" s="22">
        <v>41.284602999999997</v>
      </c>
      <c r="D17" s="22">
        <f>+D9</f>
        <v>471</v>
      </c>
      <c r="E17" s="22">
        <f>+E9</f>
        <v>29.4</v>
      </c>
      <c r="F17" s="22">
        <f>+F9</f>
        <v>16.7</v>
      </c>
      <c r="G17" s="22">
        <f>+G9</f>
        <v>17</v>
      </c>
      <c r="H17" s="22">
        <f>+H9</f>
        <v>0.83499999999999996</v>
      </c>
    </row>
    <row r="18" spans="1:8" s="20" customFormat="1" ht="25.2" customHeight="1" x14ac:dyDescent="0.3">
      <c r="A18" s="22"/>
      <c r="B18" s="22"/>
      <c r="C18" s="22"/>
      <c r="D18" s="22"/>
      <c r="E18" s="43"/>
      <c r="F18" s="43"/>
      <c r="G18" s="43"/>
      <c r="H18" s="44"/>
    </row>
    <row r="19" spans="1:8" s="20" customFormat="1" ht="25.2" customHeight="1" x14ac:dyDescent="0.3">
      <c r="A19" s="22"/>
      <c r="B19" s="22"/>
      <c r="C19" s="22"/>
      <c r="D19" s="22"/>
      <c r="E19" s="43"/>
      <c r="F19" s="43"/>
      <c r="G19" s="43"/>
      <c r="H19" s="44"/>
    </row>
    <row r="20" spans="1:8" s="20" customFormat="1" ht="25.2" customHeight="1" x14ac:dyDescent="0.3">
      <c r="A20" s="22"/>
      <c r="B20" s="22"/>
      <c r="C20" s="22"/>
      <c r="D20" s="22"/>
      <c r="E20" s="43"/>
      <c r="F20" s="43"/>
      <c r="G20" s="43"/>
      <c r="H20" s="44"/>
    </row>
  </sheetData>
  <hyperlinks>
    <hyperlink ref="A1" location="Indice!A1" display="Pt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9"/>
  <sheetViews>
    <sheetView workbookViewId="0">
      <pane xSplit="1" ySplit="1" topLeftCell="BE2" activePane="bottomRight" state="frozen"/>
      <selection pane="topRight" activeCell="B1" sqref="B1"/>
      <selection pane="bottomLeft" activeCell="A2" sqref="A2"/>
      <selection pane="bottomRight"/>
    </sheetView>
  </sheetViews>
  <sheetFormatPr defaultColWidth="8.88671875" defaultRowHeight="14.4" x14ac:dyDescent="0.3"/>
  <cols>
    <col min="1" max="1" width="6.6640625" style="22" customWidth="1"/>
    <col min="2" max="2" width="11.6640625" style="22" customWidth="1"/>
    <col min="3" max="3" width="11.33203125" style="22" customWidth="1"/>
    <col min="4" max="5" width="8.88671875" style="22"/>
    <col min="6" max="6" width="9.6640625" style="22" customWidth="1"/>
    <col min="7" max="7" width="12.5546875" style="22" customWidth="1"/>
    <col min="8" max="13" width="8.88671875" style="22"/>
    <col min="14" max="14" width="10.33203125" style="22" customWidth="1"/>
    <col min="15" max="15" width="10.6640625" style="22" customWidth="1"/>
    <col min="16" max="60" width="8.88671875" style="22"/>
    <col min="61" max="61" width="11.109375" style="22" customWidth="1"/>
    <col min="62" max="63" width="8.88671875" style="22"/>
    <col min="64" max="64" width="12.5546875" style="22" customWidth="1"/>
    <col min="65" max="65" width="11.44140625" style="22" customWidth="1"/>
    <col min="66" max="66" width="10.88671875" style="22" customWidth="1"/>
    <col min="67" max="67" width="10.5546875" style="22" customWidth="1"/>
    <col min="68" max="68" width="11.33203125" style="22" customWidth="1"/>
    <col min="69" max="69" width="12" style="22" customWidth="1"/>
    <col min="70" max="70" width="14.109375" style="22" customWidth="1"/>
    <col min="71" max="16384" width="8.88671875" style="22"/>
  </cols>
  <sheetData>
    <row r="1" spans="1:72" ht="30.6" customHeight="1" x14ac:dyDescent="0.3">
      <c r="A1" s="70" t="s">
        <v>34</v>
      </c>
      <c r="B1" s="16" t="s">
        <v>32</v>
      </c>
      <c r="C1" s="16" t="s">
        <v>33</v>
      </c>
      <c r="D1" s="15" t="s">
        <v>8</v>
      </c>
      <c r="E1" s="21" t="s">
        <v>104</v>
      </c>
      <c r="F1" s="21" t="s">
        <v>105</v>
      </c>
      <c r="G1" s="19" t="s">
        <v>103</v>
      </c>
      <c r="H1" s="17" t="s">
        <v>9</v>
      </c>
      <c r="I1" s="17" t="s">
        <v>10</v>
      </c>
      <c r="J1" s="17" t="s">
        <v>11</v>
      </c>
      <c r="K1" s="15" t="s">
        <v>12</v>
      </c>
      <c r="L1" s="15" t="s">
        <v>13</v>
      </c>
      <c r="M1" s="15" t="s">
        <v>14</v>
      </c>
      <c r="N1" s="15" t="s">
        <v>15</v>
      </c>
      <c r="O1" s="15" t="s">
        <v>16</v>
      </c>
      <c r="P1" s="15" t="s">
        <v>20</v>
      </c>
      <c r="Q1" s="17" t="s">
        <v>21</v>
      </c>
      <c r="R1" s="17" t="s">
        <v>22</v>
      </c>
      <c r="S1" s="17" t="s">
        <v>23</v>
      </c>
      <c r="T1" s="19" t="s">
        <v>50</v>
      </c>
      <c r="U1" s="19" t="s">
        <v>51</v>
      </c>
      <c r="V1" s="19" t="s">
        <v>52</v>
      </c>
      <c r="W1" s="19" t="s">
        <v>53</v>
      </c>
      <c r="X1" s="19" t="s">
        <v>54</v>
      </c>
      <c r="Y1" s="19" t="s">
        <v>55</v>
      </c>
      <c r="Z1" s="19" t="s">
        <v>56</v>
      </c>
      <c r="AA1" s="19" t="s">
        <v>57</v>
      </c>
      <c r="AB1" s="19" t="s">
        <v>58</v>
      </c>
      <c r="AC1" s="19" t="s">
        <v>59</v>
      </c>
      <c r="AD1" s="19" t="s">
        <v>60</v>
      </c>
      <c r="AE1" s="19" t="s">
        <v>61</v>
      </c>
      <c r="AF1" s="19" t="s">
        <v>62</v>
      </c>
      <c r="AG1" s="19" t="s">
        <v>63</v>
      </c>
      <c r="AH1" s="19" t="s">
        <v>64</v>
      </c>
      <c r="AI1" s="19" t="s">
        <v>65</v>
      </c>
      <c r="AJ1" s="19" t="s">
        <v>66</v>
      </c>
      <c r="AK1" s="19" t="s">
        <v>67</v>
      </c>
      <c r="AL1" s="19" t="s">
        <v>68</v>
      </c>
      <c r="AM1" s="19" t="s">
        <v>69</v>
      </c>
      <c r="AN1" s="19" t="s">
        <v>70</v>
      </c>
      <c r="AO1" s="19" t="s">
        <v>71</v>
      </c>
      <c r="AP1" s="19" t="s">
        <v>72</v>
      </c>
      <c r="AQ1" s="19" t="s">
        <v>73</v>
      </c>
      <c r="AR1" s="19" t="s">
        <v>74</v>
      </c>
      <c r="AS1" s="19" t="s">
        <v>75</v>
      </c>
      <c r="AT1" s="19" t="s">
        <v>76</v>
      </c>
      <c r="AU1" s="19" t="s">
        <v>77</v>
      </c>
      <c r="AV1" s="19" t="s">
        <v>78</v>
      </c>
      <c r="AW1" s="19" t="s">
        <v>79</v>
      </c>
      <c r="AX1" s="19" t="s">
        <v>80</v>
      </c>
      <c r="AY1" s="19" t="s">
        <v>81</v>
      </c>
      <c r="AZ1" s="19" t="s">
        <v>82</v>
      </c>
      <c r="BA1" s="19" t="s">
        <v>83</v>
      </c>
      <c r="BB1" s="19" t="s">
        <v>84</v>
      </c>
      <c r="BC1" s="19" t="s">
        <v>85</v>
      </c>
      <c r="BD1" s="19" t="s">
        <v>86</v>
      </c>
      <c r="BE1" s="19" t="s">
        <v>87</v>
      </c>
      <c r="BF1" s="19" t="s">
        <v>88</v>
      </c>
      <c r="BG1" s="19" t="s">
        <v>89</v>
      </c>
      <c r="BH1" s="19" t="s">
        <v>90</v>
      </c>
      <c r="BI1" s="19" t="s">
        <v>91</v>
      </c>
      <c r="BJ1" s="19" t="s">
        <v>92</v>
      </c>
      <c r="BK1" s="19" t="s">
        <v>93</v>
      </c>
      <c r="BL1" s="19" t="s">
        <v>94</v>
      </c>
      <c r="BM1" s="19" t="s">
        <v>95</v>
      </c>
      <c r="BN1" s="19" t="s">
        <v>96</v>
      </c>
      <c r="BO1" s="19" t="s">
        <v>97</v>
      </c>
      <c r="BP1" s="19" t="s">
        <v>98</v>
      </c>
      <c r="BQ1" s="19" t="s">
        <v>99</v>
      </c>
      <c r="BR1" s="19" t="s">
        <v>100</v>
      </c>
      <c r="BS1" s="19" t="s">
        <v>101</v>
      </c>
      <c r="BT1" s="19" t="s">
        <v>102</v>
      </c>
    </row>
    <row r="2" spans="1:72" ht="19.95" customHeight="1" x14ac:dyDescent="0.3">
      <c r="A2" s="15" t="s">
        <v>27</v>
      </c>
      <c r="B2" s="16">
        <v>-7.7376699999999996</v>
      </c>
      <c r="C2" s="16">
        <v>41.286647000000002</v>
      </c>
      <c r="D2" s="23">
        <v>456</v>
      </c>
      <c r="E2" s="17">
        <v>3000</v>
      </c>
      <c r="F2" s="17">
        <v>221.4</v>
      </c>
      <c r="G2" s="19" t="s">
        <v>41</v>
      </c>
      <c r="H2" s="17">
        <v>6.3</v>
      </c>
      <c r="I2" s="17">
        <v>5.5</v>
      </c>
      <c r="J2" s="17">
        <v>1.4</v>
      </c>
      <c r="K2" s="15">
        <v>91</v>
      </c>
      <c r="L2" s="15">
        <v>156</v>
      </c>
      <c r="M2" s="15">
        <v>32</v>
      </c>
      <c r="N2" s="15">
        <v>134</v>
      </c>
      <c r="O2" s="15">
        <v>181</v>
      </c>
      <c r="P2" s="15">
        <v>16.399999999999999</v>
      </c>
      <c r="Q2" s="17">
        <v>17.2</v>
      </c>
      <c r="R2" s="17">
        <v>15.2</v>
      </c>
      <c r="S2" s="17">
        <v>73.2</v>
      </c>
      <c r="T2" s="19">
        <v>7.2210000000000001</v>
      </c>
      <c r="U2" s="19">
        <v>9.5250000000000004</v>
      </c>
      <c r="V2" s="19">
        <v>6.8079999999999998</v>
      </c>
      <c r="W2" s="19">
        <v>0.184</v>
      </c>
      <c r="X2" s="19">
        <v>7.6999999999999999E-2</v>
      </c>
      <c r="Y2" s="19">
        <v>0.03</v>
      </c>
      <c r="Z2" s="19">
        <v>12.606</v>
      </c>
      <c r="AA2" s="19">
        <v>0.24299999999999999</v>
      </c>
      <c r="AB2" s="19">
        <v>1.028</v>
      </c>
      <c r="AC2" s="19">
        <v>4.4999999999999998E-2</v>
      </c>
      <c r="AD2" s="19">
        <v>0.32</v>
      </c>
      <c r="AE2" s="19">
        <v>0.40600000000000003</v>
      </c>
      <c r="AF2" s="19">
        <v>0.44600000000000001</v>
      </c>
      <c r="AG2" s="19">
        <v>1.7070000000000001</v>
      </c>
      <c r="AH2" s="19">
        <v>2.0289999999999999</v>
      </c>
      <c r="AI2" s="19">
        <v>0.45900000000000002</v>
      </c>
      <c r="AJ2" s="19">
        <v>5.6920000000000002</v>
      </c>
      <c r="AK2" s="19">
        <v>6.1539999999999999</v>
      </c>
      <c r="AL2" s="19">
        <v>2.7</v>
      </c>
      <c r="AM2" s="19">
        <v>2.6989999999999998</v>
      </c>
      <c r="AN2" s="19">
        <v>6.5419999999999998</v>
      </c>
      <c r="AO2" s="19">
        <v>13.157999999999999</v>
      </c>
      <c r="AP2" s="19">
        <v>4.4999999999999998E-2</v>
      </c>
      <c r="AQ2" s="19">
        <v>3.5999999999999997E-2</v>
      </c>
      <c r="AR2" s="19">
        <v>0.85899999999999999</v>
      </c>
      <c r="AS2" s="19">
        <v>0.86699999999999999</v>
      </c>
      <c r="AT2" s="19">
        <v>1.004</v>
      </c>
      <c r="AU2" s="19">
        <v>1.1679999999999999</v>
      </c>
      <c r="AV2" s="19">
        <v>-4.3999999999999997E-2</v>
      </c>
      <c r="AW2" s="19">
        <v>4.3999999999999997E-2</v>
      </c>
      <c r="AX2" s="19">
        <v>54.177999999999997</v>
      </c>
      <c r="AY2" s="19">
        <v>54.158999999999999</v>
      </c>
      <c r="AZ2" s="19">
        <v>54.177</v>
      </c>
      <c r="BA2" s="19">
        <v>-5.0000000000000001E-3</v>
      </c>
      <c r="BB2" s="19">
        <v>0.46200000000000002</v>
      </c>
      <c r="BC2" s="19">
        <v>8.9999999999999993E-3</v>
      </c>
      <c r="BD2" s="19">
        <v>0.505</v>
      </c>
      <c r="BE2" s="19">
        <v>-7.0000000000000001E-3</v>
      </c>
      <c r="BF2" s="19">
        <v>-0.36099999999999999</v>
      </c>
      <c r="BG2" s="19">
        <v>-0.36099999999999999</v>
      </c>
      <c r="BH2" s="19">
        <v>4.2999999999999997E-2</v>
      </c>
      <c r="BI2" s="19">
        <v>2.339</v>
      </c>
      <c r="BJ2" s="19">
        <v>5.7629999999999999</v>
      </c>
      <c r="BK2" s="19">
        <v>0</v>
      </c>
      <c r="BL2" s="19">
        <v>2.339</v>
      </c>
      <c r="BM2" s="19">
        <v>12.692</v>
      </c>
      <c r="BN2" s="19">
        <v>16.736000000000001</v>
      </c>
      <c r="BO2" s="19">
        <v>0.89800000000000002</v>
      </c>
      <c r="BP2" s="19">
        <v>1.8109999999999999</v>
      </c>
      <c r="BQ2" s="19">
        <v>-1.2E-2</v>
      </c>
      <c r="BR2" s="19">
        <v>5.92</v>
      </c>
      <c r="BS2" s="19">
        <v>28.1</v>
      </c>
      <c r="BT2" s="19">
        <v>85.8</v>
      </c>
    </row>
    <row r="3" spans="1:72" ht="19.95" customHeight="1" x14ac:dyDescent="0.3">
      <c r="A3" s="15" t="s">
        <v>24</v>
      </c>
      <c r="B3" s="16">
        <v>-7.7368110000000003</v>
      </c>
      <c r="C3" s="16">
        <v>41.286082999999998</v>
      </c>
      <c r="D3" s="23">
        <v>463</v>
      </c>
      <c r="E3" s="17">
        <v>5400</v>
      </c>
      <c r="F3" s="17">
        <v>327.75</v>
      </c>
      <c r="G3" s="19" t="s">
        <v>42</v>
      </c>
      <c r="H3" s="17">
        <v>6.9</v>
      </c>
      <c r="I3" s="17">
        <v>4.8</v>
      </c>
      <c r="J3" s="17">
        <v>2</v>
      </c>
      <c r="K3" s="15">
        <v>246</v>
      </c>
      <c r="L3" s="15">
        <v>192</v>
      </c>
      <c r="M3" s="15">
        <v>47</v>
      </c>
      <c r="N3" s="15">
        <v>151</v>
      </c>
      <c r="O3" s="15">
        <v>245</v>
      </c>
      <c r="P3" s="15">
        <v>16.2</v>
      </c>
      <c r="Q3" s="17">
        <v>17.399999999999999</v>
      </c>
      <c r="R3" s="17">
        <v>15.1</v>
      </c>
      <c r="S3" s="17">
        <v>74.3</v>
      </c>
      <c r="T3" s="19">
        <v>5.5170000000000003</v>
      </c>
      <c r="U3" s="19">
        <v>5.976</v>
      </c>
      <c r="V3" s="19">
        <v>6.4059999999999997</v>
      </c>
      <c r="W3" s="19">
        <v>0.311</v>
      </c>
      <c r="X3" s="19">
        <v>9.7000000000000003E-2</v>
      </c>
      <c r="Y3" s="19">
        <v>6.8000000000000005E-2</v>
      </c>
      <c r="Z3" s="19">
        <v>13.664</v>
      </c>
      <c r="AA3" s="19">
        <v>0.35499999999999998</v>
      </c>
      <c r="AB3" s="19">
        <v>1.046</v>
      </c>
      <c r="AC3" s="19">
        <v>2.5999999999999999E-2</v>
      </c>
      <c r="AD3" s="19">
        <v>0.45100000000000001</v>
      </c>
      <c r="AE3" s="19">
        <v>0.60799999999999998</v>
      </c>
      <c r="AF3" s="19">
        <v>0.67800000000000005</v>
      </c>
      <c r="AG3" s="19">
        <v>3.0089999999999999</v>
      </c>
      <c r="AH3" s="19">
        <v>3.9620000000000002</v>
      </c>
      <c r="AI3" s="19">
        <v>0.58799999999999997</v>
      </c>
      <c r="AJ3" s="19">
        <v>6.6079999999999997</v>
      </c>
      <c r="AK3" s="19">
        <v>7.5880000000000001</v>
      </c>
      <c r="AL3" s="19">
        <v>3.8610000000000002</v>
      </c>
      <c r="AM3" s="19">
        <v>3.8530000000000002</v>
      </c>
      <c r="AN3" s="19">
        <v>9.7880000000000003</v>
      </c>
      <c r="AO3" s="19">
        <v>10.536</v>
      </c>
      <c r="AP3" s="19">
        <v>6.8000000000000005E-2</v>
      </c>
      <c r="AQ3" s="19">
        <v>0.05</v>
      </c>
      <c r="AR3" s="19">
        <v>0.82799999999999996</v>
      </c>
      <c r="AS3" s="19">
        <v>0.84599999999999997</v>
      </c>
      <c r="AT3" s="19">
        <v>1.004</v>
      </c>
      <c r="AU3" s="19">
        <v>1.2130000000000001</v>
      </c>
      <c r="AV3" s="19">
        <v>-7.0000000000000001E-3</v>
      </c>
      <c r="AW3" s="19">
        <v>7.0000000000000001E-3</v>
      </c>
      <c r="AX3" s="19">
        <v>53.231999999999999</v>
      </c>
      <c r="AY3" s="19">
        <v>53.12</v>
      </c>
      <c r="AZ3" s="19">
        <v>53.475000000000001</v>
      </c>
      <c r="BA3" s="19">
        <v>1.7000000000000001E-2</v>
      </c>
      <c r="BB3" s="19">
        <v>0.97899999999999998</v>
      </c>
      <c r="BC3" s="19">
        <v>1.7999999999999999E-2</v>
      </c>
      <c r="BD3" s="19">
        <v>0.55200000000000005</v>
      </c>
      <c r="BE3" s="19">
        <v>-8.0000000000000002E-3</v>
      </c>
      <c r="BF3" s="19">
        <v>-0.44800000000000001</v>
      </c>
      <c r="BG3" s="19">
        <v>-0.44700000000000001</v>
      </c>
      <c r="BH3" s="19">
        <v>6.4000000000000001E-2</v>
      </c>
      <c r="BI3" s="19">
        <v>3.4129999999999998</v>
      </c>
      <c r="BJ3" s="19">
        <v>6.81</v>
      </c>
      <c r="BK3" s="19">
        <v>0</v>
      </c>
      <c r="BL3" s="19">
        <v>3.4129999999999998</v>
      </c>
      <c r="BM3" s="19">
        <v>13.702</v>
      </c>
      <c r="BN3" s="19">
        <v>16.047999999999998</v>
      </c>
      <c r="BO3" s="19">
        <v>0.89900000000000002</v>
      </c>
      <c r="BP3" s="19">
        <v>2.5720000000000001</v>
      </c>
      <c r="BQ3" s="19">
        <v>-2.8000000000000001E-2</v>
      </c>
      <c r="BR3" s="19">
        <v>3.3260000000000001</v>
      </c>
      <c r="BS3" s="19">
        <v>36.299999999999997</v>
      </c>
      <c r="BT3" s="19">
        <v>188.52</v>
      </c>
    </row>
    <row r="4" spans="1:72" ht="19.95" customHeight="1" x14ac:dyDescent="0.3">
      <c r="A4" s="15" t="s">
        <v>25</v>
      </c>
      <c r="B4" s="16">
        <v>-7.7370660000000004</v>
      </c>
      <c r="C4" s="16">
        <v>41.285677999999997</v>
      </c>
      <c r="D4" s="23">
        <v>466</v>
      </c>
      <c r="E4" s="17">
        <v>3300</v>
      </c>
      <c r="F4" s="17">
        <v>226.4</v>
      </c>
      <c r="G4" s="19" t="s">
        <v>43</v>
      </c>
      <c r="H4" s="17">
        <v>6.9</v>
      </c>
      <c r="I4" s="17">
        <v>4.8</v>
      </c>
      <c r="J4" s="17">
        <v>2</v>
      </c>
      <c r="K4" s="15">
        <v>246</v>
      </c>
      <c r="L4" s="15">
        <v>192</v>
      </c>
      <c r="M4" s="15">
        <v>47</v>
      </c>
      <c r="N4" s="15">
        <v>151</v>
      </c>
      <c r="O4" s="15">
        <v>187</v>
      </c>
      <c r="P4" s="15">
        <v>16.600000000000001</v>
      </c>
      <c r="Q4" s="17">
        <v>18.100000000000001</v>
      </c>
      <c r="R4" s="17">
        <v>15.4</v>
      </c>
      <c r="S4" s="17">
        <v>74.2</v>
      </c>
      <c r="T4" s="19">
        <v>4.9109999999999996</v>
      </c>
      <c r="U4" s="19">
        <v>5.9029999999999996</v>
      </c>
      <c r="V4" s="19">
        <v>5.6509999999999998</v>
      </c>
      <c r="W4" s="19">
        <v>0.26300000000000001</v>
      </c>
      <c r="X4" s="19">
        <v>7.9000000000000001E-2</v>
      </c>
      <c r="Y4" s="19">
        <v>0.06</v>
      </c>
      <c r="Z4" s="19">
        <v>15.61</v>
      </c>
      <c r="AA4" s="19">
        <v>0.26800000000000002</v>
      </c>
      <c r="AB4" s="19">
        <v>1.032</v>
      </c>
      <c r="AC4" s="19">
        <v>4.5999999999999999E-2</v>
      </c>
      <c r="AD4" s="19">
        <v>0.44700000000000001</v>
      </c>
      <c r="AE4" s="19">
        <v>0.61099999999999999</v>
      </c>
      <c r="AF4" s="19">
        <v>0.67200000000000004</v>
      </c>
      <c r="AG4" s="19">
        <v>2.9249999999999998</v>
      </c>
      <c r="AH4" s="19">
        <v>3.7069999999999999</v>
      </c>
      <c r="AI4" s="19">
        <v>0.59599999999999997</v>
      </c>
      <c r="AJ4" s="19">
        <v>8.5950000000000006</v>
      </c>
      <c r="AK4" s="19">
        <v>9.42</v>
      </c>
      <c r="AL4" s="19">
        <v>3.9009999999999998</v>
      </c>
      <c r="AM4" s="19">
        <v>3.9470000000000001</v>
      </c>
      <c r="AN4" s="19">
        <v>10.337999999999999</v>
      </c>
      <c r="AO4" s="19">
        <v>12.88</v>
      </c>
      <c r="AP4" s="19">
        <v>6.4000000000000001E-2</v>
      </c>
      <c r="AQ4" s="19">
        <v>4.9000000000000002E-2</v>
      </c>
      <c r="AR4" s="19">
        <v>0.86</v>
      </c>
      <c r="AS4" s="19">
        <v>0.86799999999999999</v>
      </c>
      <c r="AT4" s="19">
        <v>0.99399999999999999</v>
      </c>
      <c r="AU4" s="19">
        <v>1.1559999999999999</v>
      </c>
      <c r="AV4" s="19">
        <v>-3.6999999999999998E-2</v>
      </c>
      <c r="AW4" s="19">
        <v>3.6999999999999998E-2</v>
      </c>
      <c r="AX4" s="19">
        <v>53.994999999999997</v>
      </c>
      <c r="AY4" s="19">
        <v>54.625999999999998</v>
      </c>
      <c r="AZ4" s="19">
        <v>55.633000000000003</v>
      </c>
      <c r="BA4" s="19">
        <v>1.0999999999999999E-2</v>
      </c>
      <c r="BB4" s="19">
        <v>0.82499999999999996</v>
      </c>
      <c r="BC4" s="19">
        <v>1.4999999999999999E-2</v>
      </c>
      <c r="BD4" s="19">
        <v>0.51300000000000001</v>
      </c>
      <c r="BE4" s="19">
        <v>-1.2E-2</v>
      </c>
      <c r="BF4" s="19">
        <v>-0.64300000000000002</v>
      </c>
      <c r="BG4" s="19">
        <v>-0.65</v>
      </c>
      <c r="BH4" s="19">
        <v>0.06</v>
      </c>
      <c r="BI4" s="19">
        <v>3.258</v>
      </c>
      <c r="BJ4" s="19">
        <v>8.6980000000000004</v>
      </c>
      <c r="BK4" s="19">
        <v>0</v>
      </c>
      <c r="BL4" s="19">
        <v>3.258</v>
      </c>
      <c r="BM4" s="19">
        <v>15.661</v>
      </c>
      <c r="BN4" s="19">
        <v>18.123999999999999</v>
      </c>
      <c r="BO4" s="19">
        <v>0.84699999999999998</v>
      </c>
      <c r="BP4" s="19">
        <v>3.1440000000000001</v>
      </c>
      <c r="BQ4" s="19">
        <v>-1.7000000000000001E-2</v>
      </c>
      <c r="BR4" s="19">
        <v>4.181</v>
      </c>
      <c r="BS4" s="19">
        <v>31.4</v>
      </c>
      <c r="BT4" s="19">
        <v>82.83</v>
      </c>
    </row>
    <row r="5" spans="1:72" ht="19.95" customHeight="1" x14ac:dyDescent="0.3">
      <c r="A5" s="15" t="s">
        <v>2</v>
      </c>
      <c r="B5" s="16">
        <v>-7.7379170000000004</v>
      </c>
      <c r="C5" s="16">
        <v>41.285621999999996</v>
      </c>
      <c r="D5" s="23">
        <v>461</v>
      </c>
      <c r="E5" s="17">
        <v>2000</v>
      </c>
      <c r="F5" s="17">
        <v>205.65</v>
      </c>
      <c r="G5" s="19" t="s">
        <v>44</v>
      </c>
      <c r="H5" s="17">
        <v>6.2</v>
      </c>
      <c r="I5" s="17">
        <v>5.6</v>
      </c>
      <c r="J5" s="17">
        <v>1.3</v>
      </c>
      <c r="K5" s="15">
        <v>52</v>
      </c>
      <c r="L5" s="15">
        <v>128</v>
      </c>
      <c r="M5" s="15">
        <v>19</v>
      </c>
      <c r="N5" s="15">
        <v>140</v>
      </c>
      <c r="O5" s="15">
        <v>189</v>
      </c>
      <c r="P5" s="15">
        <v>16.100000000000001</v>
      </c>
      <c r="Q5" s="17">
        <v>16.7</v>
      </c>
      <c r="R5" s="17">
        <v>14.8</v>
      </c>
      <c r="S5" s="17">
        <v>76</v>
      </c>
      <c r="T5" s="19">
        <v>4.5890000000000004</v>
      </c>
      <c r="U5" s="19">
        <v>5.3879999999999999</v>
      </c>
      <c r="V5" s="19">
        <v>4.3659999999999997</v>
      </c>
      <c r="W5" s="19">
        <v>0.19800000000000001</v>
      </c>
      <c r="X5" s="19">
        <v>5.5E-2</v>
      </c>
      <c r="Y5" s="19">
        <v>5.2999999999999999E-2</v>
      </c>
      <c r="Z5" s="19">
        <v>18.974</v>
      </c>
      <c r="AA5" s="19">
        <v>0.19900000000000001</v>
      </c>
      <c r="AB5" s="19">
        <v>1.018</v>
      </c>
      <c r="AC5" s="19">
        <v>2.1999999999999999E-2</v>
      </c>
      <c r="AD5" s="19">
        <v>0.45200000000000001</v>
      </c>
      <c r="AE5" s="19">
        <v>0.61199999999999999</v>
      </c>
      <c r="AF5" s="19">
        <v>0.66</v>
      </c>
      <c r="AG5" s="19">
        <v>3.1190000000000002</v>
      </c>
      <c r="AH5" s="19">
        <v>3.7749999999999999</v>
      </c>
      <c r="AI5" s="19">
        <v>0.60799999999999998</v>
      </c>
      <c r="AJ5" s="19">
        <v>9.2550000000000008</v>
      </c>
      <c r="AK5" s="19">
        <v>10.228</v>
      </c>
      <c r="AL5" s="19">
        <v>4.0880000000000001</v>
      </c>
      <c r="AM5" s="19">
        <v>4.1070000000000002</v>
      </c>
      <c r="AN5" s="19">
        <v>11.48</v>
      </c>
      <c r="AO5" s="19">
        <v>18.260000000000002</v>
      </c>
      <c r="AP5" s="19">
        <v>6.6000000000000003E-2</v>
      </c>
      <c r="AQ5" s="19">
        <v>4.9000000000000002E-2</v>
      </c>
      <c r="AR5" s="19">
        <v>0.89600000000000002</v>
      </c>
      <c r="AS5" s="19">
        <v>0.90300000000000002</v>
      </c>
      <c r="AT5" s="19">
        <v>1.0049999999999999</v>
      </c>
      <c r="AU5" s="19">
        <v>1.1220000000000001</v>
      </c>
      <c r="AV5" s="19">
        <v>-2.8000000000000001E-2</v>
      </c>
      <c r="AW5" s="19">
        <v>2.8000000000000001E-2</v>
      </c>
      <c r="AX5" s="19">
        <v>54.435000000000002</v>
      </c>
      <c r="AY5" s="19">
        <v>54.689</v>
      </c>
      <c r="AZ5" s="19">
        <v>54.758000000000003</v>
      </c>
      <c r="BA5" s="19">
        <v>0</v>
      </c>
      <c r="BB5" s="19">
        <v>0.97199999999999998</v>
      </c>
      <c r="BC5" s="19">
        <v>1.7999999999999999E-2</v>
      </c>
      <c r="BD5" s="19">
        <v>0.46899999999999997</v>
      </c>
      <c r="BE5" s="19">
        <v>-1.2E-2</v>
      </c>
      <c r="BF5" s="19">
        <v>-0.66700000000000004</v>
      </c>
      <c r="BG5" s="19">
        <v>-0.67100000000000004</v>
      </c>
      <c r="BH5" s="19">
        <v>6.3E-2</v>
      </c>
      <c r="BI5" s="19">
        <v>3.4209999999999998</v>
      </c>
      <c r="BJ5" s="19">
        <v>9.3810000000000002</v>
      </c>
      <c r="BK5" s="19">
        <v>0</v>
      </c>
      <c r="BL5" s="19">
        <v>3.4209999999999998</v>
      </c>
      <c r="BM5" s="19">
        <v>19.065999999999999</v>
      </c>
      <c r="BN5" s="19">
        <v>22.94</v>
      </c>
      <c r="BO5" s="19">
        <v>0.90100000000000002</v>
      </c>
      <c r="BP5" s="19">
        <v>3.1619999999999999</v>
      </c>
      <c r="BQ5" s="19">
        <v>-8.9999999999999993E-3</v>
      </c>
      <c r="BR5" s="19">
        <v>5.5970000000000004</v>
      </c>
      <c r="BS5" s="19">
        <v>33.200000000000003</v>
      </c>
      <c r="BT5" s="19">
        <v>101.19</v>
      </c>
    </row>
    <row r="6" spans="1:72" ht="19.95" customHeight="1" x14ac:dyDescent="0.3">
      <c r="A6" s="15" t="s">
        <v>3</v>
      </c>
      <c r="B6" s="16">
        <v>-7.7380019999999998</v>
      </c>
      <c r="C6" s="16">
        <v>41.285277000000001</v>
      </c>
      <c r="D6" s="23">
        <v>466</v>
      </c>
      <c r="E6" s="17">
        <v>3000</v>
      </c>
      <c r="F6" s="17">
        <v>200.7</v>
      </c>
      <c r="G6" s="19" t="s">
        <v>44</v>
      </c>
      <c r="H6" s="17">
        <v>6.7</v>
      </c>
      <c r="I6" s="17">
        <v>5.5</v>
      </c>
      <c r="J6" s="17">
        <v>1.5</v>
      </c>
      <c r="K6" s="15">
        <v>107</v>
      </c>
      <c r="L6" s="15">
        <v>166</v>
      </c>
      <c r="M6" s="15">
        <v>13</v>
      </c>
      <c r="N6" s="15">
        <v>130</v>
      </c>
      <c r="O6" s="15">
        <v>200</v>
      </c>
      <c r="P6" s="15">
        <v>16.5</v>
      </c>
      <c r="Q6" s="17">
        <v>17.3</v>
      </c>
      <c r="R6" s="17">
        <v>14.8</v>
      </c>
      <c r="S6" s="17">
        <v>76.5</v>
      </c>
      <c r="T6" s="19">
        <v>4.3330000000000002</v>
      </c>
      <c r="U6" s="19">
        <v>6.2910000000000004</v>
      </c>
      <c r="V6" s="19">
        <v>5.1859999999999999</v>
      </c>
      <c r="W6" s="19">
        <v>0.17799999999999999</v>
      </c>
      <c r="X6" s="19">
        <v>6.4000000000000001E-2</v>
      </c>
      <c r="Y6" s="19">
        <v>4.2999999999999997E-2</v>
      </c>
      <c r="Z6" s="19">
        <v>20.181999999999999</v>
      </c>
      <c r="AA6" s="19">
        <v>0.34499999999999997</v>
      </c>
      <c r="AB6" s="19">
        <v>1.032</v>
      </c>
      <c r="AC6" s="19">
        <v>2E-3</v>
      </c>
      <c r="AD6" s="19">
        <v>0.39400000000000002</v>
      </c>
      <c r="AE6" s="19">
        <v>0.50800000000000001</v>
      </c>
      <c r="AF6" s="19">
        <v>0.54200000000000004</v>
      </c>
      <c r="AG6" s="19">
        <v>2.5059999999999998</v>
      </c>
      <c r="AH6" s="19">
        <v>2.8929999999999998</v>
      </c>
      <c r="AI6" s="19">
        <v>0.54100000000000004</v>
      </c>
      <c r="AJ6" s="19">
        <v>10.199</v>
      </c>
      <c r="AK6" s="19">
        <v>10.944000000000001</v>
      </c>
      <c r="AL6" s="19">
        <v>3.363</v>
      </c>
      <c r="AM6" s="19">
        <v>3.3570000000000002</v>
      </c>
      <c r="AN6" s="19">
        <v>9.375</v>
      </c>
      <c r="AO6" s="19">
        <v>15.929</v>
      </c>
      <c r="AP6" s="19">
        <v>5.8999999999999997E-2</v>
      </c>
      <c r="AQ6" s="19">
        <v>4.4999999999999998E-2</v>
      </c>
      <c r="AR6" s="19">
        <v>0.88300000000000001</v>
      </c>
      <c r="AS6" s="19">
        <v>0.89500000000000002</v>
      </c>
      <c r="AT6" s="19">
        <v>0.998</v>
      </c>
      <c r="AU6" s="19">
        <v>1.131</v>
      </c>
      <c r="AV6" s="19">
        <v>-6.6000000000000003E-2</v>
      </c>
      <c r="AW6" s="19">
        <v>6.6000000000000003E-2</v>
      </c>
      <c r="AX6" s="19">
        <v>51.805999999999997</v>
      </c>
      <c r="AY6" s="19">
        <v>51.704999999999998</v>
      </c>
      <c r="AZ6" s="19">
        <v>51.835000000000001</v>
      </c>
      <c r="BA6" s="19">
        <v>0.01</v>
      </c>
      <c r="BB6" s="19">
        <v>0.745</v>
      </c>
      <c r="BC6" s="19">
        <v>1.4E-2</v>
      </c>
      <c r="BD6" s="19">
        <v>0.48799999999999999</v>
      </c>
      <c r="BE6" s="19">
        <v>-8.0000000000000002E-3</v>
      </c>
      <c r="BF6" s="19">
        <v>-0.432</v>
      </c>
      <c r="BG6" s="19">
        <v>-0.43099999999999999</v>
      </c>
      <c r="BH6" s="19">
        <v>5.7000000000000002E-2</v>
      </c>
      <c r="BI6" s="19">
        <v>2.9319999999999999</v>
      </c>
      <c r="BJ6" s="19">
        <v>10.308</v>
      </c>
      <c r="BK6" s="19">
        <v>0</v>
      </c>
      <c r="BL6" s="19">
        <v>2.9319999999999999</v>
      </c>
      <c r="BM6" s="19">
        <v>20.306999999999999</v>
      </c>
      <c r="BN6" s="19">
        <v>25.445</v>
      </c>
      <c r="BO6" s="19">
        <v>0.874</v>
      </c>
      <c r="BP6" s="19">
        <v>3.4350000000000001</v>
      </c>
      <c r="BQ6" s="19">
        <v>-1.9E-2</v>
      </c>
      <c r="BR6" s="19">
        <v>5.9249999999999998</v>
      </c>
      <c r="BS6" s="19">
        <v>31.7</v>
      </c>
      <c r="BT6" s="19">
        <v>127.33</v>
      </c>
    </row>
    <row r="7" spans="1:72" ht="19.95" customHeight="1" x14ac:dyDescent="0.3">
      <c r="A7" s="15" t="s">
        <v>4</v>
      </c>
      <c r="B7" s="16">
        <v>-7.7380300000000002</v>
      </c>
      <c r="C7" s="16">
        <v>41.284965</v>
      </c>
      <c r="D7" s="23">
        <v>470</v>
      </c>
      <c r="E7" s="17">
        <v>2000</v>
      </c>
      <c r="F7" s="17">
        <v>178.3</v>
      </c>
      <c r="G7" s="19" t="s">
        <v>44</v>
      </c>
      <c r="H7" s="17">
        <v>6.4</v>
      </c>
      <c r="I7" s="17">
        <v>4.8</v>
      </c>
      <c r="J7" s="17">
        <v>1.2</v>
      </c>
      <c r="K7" s="15">
        <v>152</v>
      </c>
      <c r="L7" s="15">
        <v>136</v>
      </c>
      <c r="M7" s="15">
        <v>16</v>
      </c>
      <c r="N7" s="15">
        <v>141</v>
      </c>
      <c r="O7" s="15">
        <v>193</v>
      </c>
      <c r="P7" s="15">
        <v>19.899999999999999</v>
      </c>
      <c r="Q7" s="17">
        <v>16.899999999999999</v>
      </c>
      <c r="R7" s="17">
        <v>15.1</v>
      </c>
      <c r="S7" s="17">
        <v>72.5</v>
      </c>
      <c r="T7" s="19">
        <v>3.3279999999999998</v>
      </c>
      <c r="U7" s="19">
        <v>3.9159999999999999</v>
      </c>
      <c r="V7" s="19">
        <v>3.327</v>
      </c>
      <c r="W7" s="19">
        <v>0.20300000000000001</v>
      </c>
      <c r="X7" s="19">
        <v>7.0000000000000007E-2</v>
      </c>
      <c r="Y7" s="19">
        <v>7.9000000000000001E-2</v>
      </c>
      <c r="Z7" s="19">
        <v>15.769</v>
      </c>
      <c r="AA7" s="19">
        <v>0.26100000000000001</v>
      </c>
      <c r="AB7" s="19">
        <v>1.0289999999999999</v>
      </c>
      <c r="AC7" s="19">
        <v>6.6000000000000003E-2</v>
      </c>
      <c r="AD7" s="19">
        <v>0.39800000000000002</v>
      </c>
      <c r="AE7" s="19">
        <v>0.52300000000000002</v>
      </c>
      <c r="AF7" s="19">
        <v>0.56599999999999995</v>
      </c>
      <c r="AG7" s="19">
        <v>2.5630000000000002</v>
      </c>
      <c r="AH7" s="19">
        <v>3.0819999999999999</v>
      </c>
      <c r="AI7" s="19">
        <v>0.54500000000000004</v>
      </c>
      <c r="AJ7" s="19">
        <v>7.3170000000000002</v>
      </c>
      <c r="AK7" s="19">
        <v>8.1859999999999999</v>
      </c>
      <c r="AL7" s="19">
        <v>3.3929999999999998</v>
      </c>
      <c r="AM7" s="19">
        <v>3.395</v>
      </c>
      <c r="AN7" s="19">
        <v>9.6920000000000002</v>
      </c>
      <c r="AO7" s="19">
        <v>14.615</v>
      </c>
      <c r="AP7" s="19">
        <v>9.9000000000000005E-2</v>
      </c>
      <c r="AQ7" s="19">
        <v>7.1999999999999995E-2</v>
      </c>
      <c r="AR7" s="19">
        <v>0.873</v>
      </c>
      <c r="AS7" s="19">
        <v>0.88200000000000001</v>
      </c>
      <c r="AT7" s="19">
        <v>1.0049999999999999</v>
      </c>
      <c r="AU7" s="19">
        <v>1.151</v>
      </c>
      <c r="AV7" s="19">
        <v>-0.01</v>
      </c>
      <c r="AW7" s="19">
        <v>0.01</v>
      </c>
      <c r="AX7" s="19">
        <v>32.292000000000002</v>
      </c>
      <c r="AY7" s="19">
        <v>32.313000000000002</v>
      </c>
      <c r="AZ7" s="19">
        <v>32.378</v>
      </c>
      <c r="BA7" s="19">
        <v>3.0000000000000001E-3</v>
      </c>
      <c r="BB7" s="19">
        <v>0.86799999999999999</v>
      </c>
      <c r="BC7" s="19">
        <v>2.7E-2</v>
      </c>
      <c r="BD7" s="19">
        <v>0.49</v>
      </c>
      <c r="BE7" s="19">
        <v>-1.0999999999999999E-2</v>
      </c>
      <c r="BF7" s="19">
        <v>-0.36599999999999999</v>
      </c>
      <c r="BG7" s="19">
        <v>-0.36599999999999999</v>
      </c>
      <c r="BH7" s="19">
        <v>9.4E-2</v>
      </c>
      <c r="BI7" s="19">
        <v>3.0270000000000001</v>
      </c>
      <c r="BJ7" s="19">
        <v>7.4710000000000001</v>
      </c>
      <c r="BK7" s="19">
        <v>0</v>
      </c>
      <c r="BL7" s="19">
        <v>3.0270000000000001</v>
      </c>
      <c r="BM7" s="19">
        <v>15.87</v>
      </c>
      <c r="BN7" s="19">
        <v>20.555</v>
      </c>
      <c r="BO7" s="19">
        <v>0.873</v>
      </c>
      <c r="BP7" s="19">
        <v>2.4950000000000001</v>
      </c>
      <c r="BQ7" s="19">
        <v>-1.6E-2</v>
      </c>
      <c r="BR7" s="19">
        <v>5.1079999999999997</v>
      </c>
      <c r="BS7" s="19">
        <v>30.1</v>
      </c>
      <c r="BT7" s="19">
        <v>85.78</v>
      </c>
    </row>
    <row r="8" spans="1:72" ht="19.95" customHeight="1" x14ac:dyDescent="0.3">
      <c r="A8" s="15" t="s">
        <v>5</v>
      </c>
      <c r="B8" s="16">
        <v>-7.7373820000000002</v>
      </c>
      <c r="C8" s="16">
        <v>41.284945</v>
      </c>
      <c r="D8" s="23">
        <v>468</v>
      </c>
      <c r="E8" s="17">
        <v>4000</v>
      </c>
      <c r="F8" s="17">
        <v>254.5</v>
      </c>
      <c r="G8" s="19" t="s">
        <v>45</v>
      </c>
      <c r="H8" s="17">
        <v>6.5</v>
      </c>
      <c r="I8" s="17">
        <v>5</v>
      </c>
      <c r="J8" s="17">
        <v>1.5</v>
      </c>
      <c r="K8" s="15">
        <v>68</v>
      </c>
      <c r="L8" s="15">
        <v>176</v>
      </c>
      <c r="M8" s="15">
        <v>13</v>
      </c>
      <c r="N8" s="15">
        <v>134</v>
      </c>
      <c r="O8" s="15">
        <v>203</v>
      </c>
      <c r="P8" s="15">
        <v>18.399999999999999</v>
      </c>
      <c r="Q8" s="17">
        <v>19.3</v>
      </c>
      <c r="R8" s="17">
        <v>15.3</v>
      </c>
      <c r="S8" s="17">
        <v>76.599999999999994</v>
      </c>
      <c r="T8" s="19">
        <v>5.0640000000000001</v>
      </c>
      <c r="U8" s="19">
        <v>5.84</v>
      </c>
      <c r="V8" s="19">
        <v>6.8479999999999999</v>
      </c>
      <c r="W8" s="19">
        <v>0.31</v>
      </c>
      <c r="X8" s="19">
        <v>0.11799999999999999</v>
      </c>
      <c r="Y8" s="19">
        <v>7.4999999999999997E-2</v>
      </c>
      <c r="Z8" s="19">
        <v>14.034000000000001</v>
      </c>
      <c r="AA8" s="19">
        <v>0.44800000000000001</v>
      </c>
      <c r="AB8" s="19">
        <v>1.077</v>
      </c>
      <c r="AC8" s="19">
        <v>7.5999999999999998E-2</v>
      </c>
      <c r="AD8" s="19">
        <v>0.40500000000000003</v>
      </c>
      <c r="AE8" s="19">
        <v>0.53100000000000003</v>
      </c>
      <c r="AF8" s="19">
        <v>0.58299999999999996</v>
      </c>
      <c r="AG8" s="19">
        <v>2.6019999999999999</v>
      </c>
      <c r="AH8" s="19">
        <v>3.2309999999999999</v>
      </c>
      <c r="AI8" s="19">
        <v>0.53</v>
      </c>
      <c r="AJ8" s="19">
        <v>6.3940000000000001</v>
      </c>
      <c r="AK8" s="19">
        <v>7.3150000000000004</v>
      </c>
      <c r="AL8" s="19">
        <v>3.2850000000000001</v>
      </c>
      <c r="AM8" s="19">
        <v>3.258</v>
      </c>
      <c r="AN8" s="19">
        <v>8.9359999999999999</v>
      </c>
      <c r="AO8" s="19">
        <v>8.6609999999999996</v>
      </c>
      <c r="AP8" s="19">
        <v>7.1999999999999995E-2</v>
      </c>
      <c r="AQ8" s="19">
        <v>5.1999999999999998E-2</v>
      </c>
      <c r="AR8" s="19">
        <v>0.79600000000000004</v>
      </c>
      <c r="AS8" s="19">
        <v>0.82399999999999995</v>
      </c>
      <c r="AT8" s="19">
        <v>1</v>
      </c>
      <c r="AU8" s="19">
        <v>1.256</v>
      </c>
      <c r="AV8" s="19">
        <v>0</v>
      </c>
      <c r="AW8" s="19">
        <v>0</v>
      </c>
      <c r="AX8" s="19">
        <v>45.954000000000001</v>
      </c>
      <c r="AY8" s="19">
        <v>45.575000000000003</v>
      </c>
      <c r="AZ8" s="19">
        <v>45.898000000000003</v>
      </c>
      <c r="BA8" s="19">
        <v>3.6999999999999998E-2</v>
      </c>
      <c r="BB8" s="19">
        <v>0.92100000000000004</v>
      </c>
      <c r="BC8" s="19">
        <v>0.02</v>
      </c>
      <c r="BD8" s="19">
        <v>0.56999999999999995</v>
      </c>
      <c r="BE8" s="19">
        <v>-4.0000000000000001E-3</v>
      </c>
      <c r="BF8" s="19">
        <v>-0.17399999999999999</v>
      </c>
      <c r="BG8" s="19">
        <v>-0.17299999999999999</v>
      </c>
      <c r="BH8" s="19">
        <v>6.8000000000000005E-2</v>
      </c>
      <c r="BI8" s="19">
        <v>3.1110000000000002</v>
      </c>
      <c r="BJ8" s="19">
        <v>6.5979999999999999</v>
      </c>
      <c r="BK8" s="19">
        <v>0</v>
      </c>
      <c r="BL8" s="19">
        <v>3.1110000000000002</v>
      </c>
      <c r="BM8" s="19">
        <v>14.108000000000001</v>
      </c>
      <c r="BN8" s="19">
        <v>17.509</v>
      </c>
      <c r="BO8" s="19">
        <v>0.94599999999999995</v>
      </c>
      <c r="BP8" s="19">
        <v>2.4169999999999998</v>
      </c>
      <c r="BQ8" s="19">
        <v>-0.05</v>
      </c>
      <c r="BR8" s="19">
        <v>3.08</v>
      </c>
      <c r="BS8" s="19">
        <v>30.7</v>
      </c>
      <c r="BT8" s="19">
        <v>55.61</v>
      </c>
    </row>
    <row r="9" spans="1:72" ht="19.95" customHeight="1" x14ac:dyDescent="0.3">
      <c r="A9" s="15" t="s">
        <v>6</v>
      </c>
      <c r="B9" s="16">
        <v>-7.7365919999999999</v>
      </c>
      <c r="C9" s="16">
        <v>41.284948999999997</v>
      </c>
      <c r="D9" s="23">
        <v>471</v>
      </c>
      <c r="E9" s="17">
        <v>4000</v>
      </c>
      <c r="F9" s="17">
        <v>278.95</v>
      </c>
      <c r="G9" s="19" t="s">
        <v>46</v>
      </c>
      <c r="H9" s="17">
        <v>6.5</v>
      </c>
      <c r="I9" s="17">
        <v>4.7</v>
      </c>
      <c r="J9" s="17">
        <v>0.9</v>
      </c>
      <c r="K9" s="15">
        <v>54</v>
      </c>
      <c r="L9" s="15">
        <v>176</v>
      </c>
      <c r="M9" s="15">
        <v>28</v>
      </c>
      <c r="N9" s="15">
        <v>144</v>
      </c>
      <c r="O9" s="15">
        <v>209</v>
      </c>
      <c r="P9" s="15">
        <v>17.2</v>
      </c>
      <c r="Q9" s="17">
        <v>18.2</v>
      </c>
      <c r="R9" s="17">
        <v>15.1</v>
      </c>
      <c r="S9" s="17">
        <v>75.599999999999994</v>
      </c>
      <c r="T9" s="19">
        <v>5.4989999999999997</v>
      </c>
      <c r="U9" s="19">
        <v>5.8650000000000002</v>
      </c>
      <c r="V9" s="19">
        <v>6.6660000000000004</v>
      </c>
      <c r="W9" s="19">
        <v>0.25900000000000001</v>
      </c>
      <c r="X9" s="19">
        <v>0.10199999999999999</v>
      </c>
      <c r="Y9" s="19">
        <v>6.6000000000000003E-2</v>
      </c>
      <c r="Z9" s="19">
        <v>15.613</v>
      </c>
      <c r="AA9" s="19">
        <v>0.44700000000000001</v>
      </c>
      <c r="AB9" s="19">
        <v>1.0629999999999999</v>
      </c>
      <c r="AC9" s="19">
        <v>8.9999999999999993E-3</v>
      </c>
      <c r="AD9" s="19">
        <v>0.4</v>
      </c>
      <c r="AE9" s="19">
        <v>0.504</v>
      </c>
      <c r="AF9" s="19">
        <v>0.54600000000000004</v>
      </c>
      <c r="AG9" s="19">
        <v>2.3450000000000002</v>
      </c>
      <c r="AH9" s="19">
        <v>2.7850000000000001</v>
      </c>
      <c r="AI9" s="19">
        <v>0.52700000000000002</v>
      </c>
      <c r="AJ9" s="19">
        <v>6.6920000000000002</v>
      </c>
      <c r="AK9" s="19">
        <v>7.4189999999999996</v>
      </c>
      <c r="AL9" s="19">
        <v>3.302</v>
      </c>
      <c r="AM9" s="19">
        <v>3.2250000000000001</v>
      </c>
      <c r="AN9" s="19">
        <v>9.64</v>
      </c>
      <c r="AO9" s="19">
        <v>10.066000000000001</v>
      </c>
      <c r="AP9" s="19">
        <v>6.0999999999999999E-2</v>
      </c>
      <c r="AQ9" s="19">
        <v>4.7E-2</v>
      </c>
      <c r="AR9" s="19">
        <v>0.81699999999999995</v>
      </c>
      <c r="AS9" s="19">
        <v>0.85099999999999998</v>
      </c>
      <c r="AT9" s="19">
        <v>1.0069999999999999</v>
      </c>
      <c r="AU9" s="19">
        <v>1.232</v>
      </c>
      <c r="AV9" s="19">
        <v>8.9999999999999993E-3</v>
      </c>
      <c r="AW9" s="19">
        <v>-8.9999999999999993E-3</v>
      </c>
      <c r="AX9" s="19">
        <v>50.103000000000002</v>
      </c>
      <c r="AY9" s="19">
        <v>48.932000000000002</v>
      </c>
      <c r="AZ9" s="19">
        <v>48.723999999999997</v>
      </c>
      <c r="BA9" s="19">
        <v>2.7E-2</v>
      </c>
      <c r="BB9" s="19">
        <v>0.72799999999999998</v>
      </c>
      <c r="BC9" s="19">
        <v>1.4999999999999999E-2</v>
      </c>
      <c r="BD9" s="19">
        <v>0.496</v>
      </c>
      <c r="BE9" s="19">
        <v>-8.0000000000000002E-3</v>
      </c>
      <c r="BF9" s="19">
        <v>-0.40400000000000003</v>
      </c>
      <c r="BG9" s="19">
        <v>-0.39500000000000002</v>
      </c>
      <c r="BH9" s="19">
        <v>5.8000000000000003E-2</v>
      </c>
      <c r="BI9" s="19">
        <v>2.8980000000000001</v>
      </c>
      <c r="BJ9" s="19">
        <v>6.9530000000000003</v>
      </c>
      <c r="BK9" s="19">
        <v>0</v>
      </c>
      <c r="BL9" s="19">
        <v>2.8980000000000001</v>
      </c>
      <c r="BM9" s="19">
        <v>15.712999999999999</v>
      </c>
      <c r="BN9" s="19">
        <v>20.295000000000002</v>
      </c>
      <c r="BO9" s="19">
        <v>0.95299999999999996</v>
      </c>
      <c r="BP9" s="19">
        <v>2.069</v>
      </c>
      <c r="BQ9" s="19">
        <v>-4.2999999999999997E-2</v>
      </c>
      <c r="BR9" s="19">
        <v>3.95</v>
      </c>
      <c r="BS9" s="19">
        <v>29.4</v>
      </c>
      <c r="BT9" s="19">
        <v>170.68</v>
      </c>
    </row>
    <row r="10" spans="1:72" ht="19.95" customHeight="1" x14ac:dyDescent="0.3">
      <c r="A10" s="15" t="s">
        <v>7</v>
      </c>
      <c r="B10" s="16">
        <v>-7.7358909999999996</v>
      </c>
      <c r="C10" s="16">
        <v>41.284896000000003</v>
      </c>
      <c r="D10" s="23">
        <v>473</v>
      </c>
      <c r="E10" s="17">
        <v>3700</v>
      </c>
      <c r="F10" s="17">
        <v>236.6</v>
      </c>
      <c r="G10" s="19" t="s">
        <v>47</v>
      </c>
      <c r="H10" s="17">
        <v>5.9</v>
      </c>
      <c r="I10" s="17">
        <v>4.3</v>
      </c>
      <c r="J10" s="17">
        <v>1.3</v>
      </c>
      <c r="K10" s="15">
        <v>52</v>
      </c>
      <c r="L10" s="15">
        <v>152</v>
      </c>
      <c r="M10" s="15">
        <v>44</v>
      </c>
      <c r="N10" s="15">
        <v>146</v>
      </c>
      <c r="O10" s="15">
        <v>196</v>
      </c>
      <c r="P10" s="15">
        <v>17.899999999999999</v>
      </c>
      <c r="Q10" s="17">
        <v>17.399999999999999</v>
      </c>
      <c r="R10" s="17">
        <v>15.1</v>
      </c>
      <c r="S10" s="17">
        <v>72.099999999999994</v>
      </c>
      <c r="T10" s="19">
        <v>7.8209999999999997</v>
      </c>
      <c r="U10" s="19">
        <v>8.9830000000000005</v>
      </c>
      <c r="V10" s="19">
        <v>8.9649999999999999</v>
      </c>
      <c r="W10" s="19">
        <v>0.43</v>
      </c>
      <c r="X10" s="19">
        <v>0.155</v>
      </c>
      <c r="Y10" s="19">
        <v>5.8000000000000003E-2</v>
      </c>
      <c r="Z10" s="19">
        <v>7.7619999999999996</v>
      </c>
      <c r="AA10" s="19">
        <v>0.24099999999999999</v>
      </c>
      <c r="AB10" s="19">
        <v>1.0580000000000001</v>
      </c>
      <c r="AC10" s="19">
        <v>4.2000000000000003E-2</v>
      </c>
      <c r="AD10" s="19">
        <v>0.39300000000000002</v>
      </c>
      <c r="AE10" s="19">
        <v>0.52300000000000002</v>
      </c>
      <c r="AF10" s="19">
        <v>0.63900000000000001</v>
      </c>
      <c r="AG10" s="19">
        <v>2.1669999999999998</v>
      </c>
      <c r="AH10" s="19">
        <v>3.3740000000000001</v>
      </c>
      <c r="AI10" s="19">
        <v>0.51700000000000002</v>
      </c>
      <c r="AJ10" s="19">
        <v>3.84</v>
      </c>
      <c r="AK10" s="19">
        <v>4.3979999999999997</v>
      </c>
      <c r="AL10" s="19">
        <v>3.1320000000000001</v>
      </c>
      <c r="AM10" s="19">
        <v>3.145</v>
      </c>
      <c r="AN10" s="19">
        <v>6.03</v>
      </c>
      <c r="AO10" s="19">
        <v>6.54</v>
      </c>
      <c r="AP10" s="19">
        <v>5.7000000000000002E-2</v>
      </c>
      <c r="AQ10" s="19">
        <v>4.5999999999999999E-2</v>
      </c>
      <c r="AR10" s="19">
        <v>0.73899999999999999</v>
      </c>
      <c r="AS10" s="19">
        <v>0.751</v>
      </c>
      <c r="AT10" s="19">
        <v>1.008</v>
      </c>
      <c r="AU10" s="19">
        <v>1.363</v>
      </c>
      <c r="AV10" s="19">
        <v>-3.7999999999999999E-2</v>
      </c>
      <c r="AW10" s="19">
        <v>3.7999999999999999E-2</v>
      </c>
      <c r="AX10" s="19">
        <v>50.075000000000003</v>
      </c>
      <c r="AY10" s="19">
        <v>50.274000000000001</v>
      </c>
      <c r="AZ10" s="19">
        <v>50.89</v>
      </c>
      <c r="BA10" s="19">
        <v>1.9E-2</v>
      </c>
      <c r="BB10" s="19">
        <v>0.55900000000000005</v>
      </c>
      <c r="BC10" s="19">
        <v>1.0999999999999999E-2</v>
      </c>
      <c r="BD10" s="19">
        <v>0.65200000000000002</v>
      </c>
      <c r="BE10" s="19">
        <v>-8.0000000000000002E-3</v>
      </c>
      <c r="BF10" s="19">
        <v>-0.379</v>
      </c>
      <c r="BG10" s="19">
        <v>-0.38</v>
      </c>
      <c r="BH10" s="19">
        <v>5.5E-2</v>
      </c>
      <c r="BI10" s="19">
        <v>2.754</v>
      </c>
      <c r="BJ10" s="19">
        <v>3.923</v>
      </c>
      <c r="BK10" s="19">
        <v>0</v>
      </c>
      <c r="BL10" s="19">
        <v>2.754</v>
      </c>
      <c r="BM10" s="19">
        <v>7.766</v>
      </c>
      <c r="BN10" s="19">
        <v>8.6649999999999991</v>
      </c>
      <c r="BO10" s="19">
        <v>0.89700000000000002</v>
      </c>
      <c r="BP10" s="19">
        <v>1.744</v>
      </c>
      <c r="BQ10" s="19">
        <v>-2.9000000000000001E-2</v>
      </c>
      <c r="BR10" s="19">
        <v>2.4910000000000001</v>
      </c>
      <c r="BS10" s="19">
        <v>36.1</v>
      </c>
      <c r="BT10" s="19">
        <v>99.18</v>
      </c>
    </row>
    <row r="11" spans="1:72" ht="19.95" customHeight="1" x14ac:dyDescent="0.3">
      <c r="A11" s="15" t="s">
        <v>0</v>
      </c>
      <c r="B11" s="16">
        <v>-7.7350849999999998</v>
      </c>
      <c r="C11" s="16">
        <v>41.285727000000001</v>
      </c>
      <c r="D11" s="23">
        <v>471</v>
      </c>
      <c r="E11" s="17">
        <v>2000</v>
      </c>
      <c r="F11" s="17">
        <v>204.45</v>
      </c>
      <c r="G11" s="19" t="s">
        <v>48</v>
      </c>
      <c r="H11" s="17">
        <v>6.1</v>
      </c>
      <c r="I11" s="17">
        <v>4.9000000000000004</v>
      </c>
      <c r="J11" s="17">
        <v>1.5</v>
      </c>
      <c r="K11" s="15">
        <v>102</v>
      </c>
      <c r="L11" s="15">
        <v>144</v>
      </c>
      <c r="M11" s="15">
        <v>25</v>
      </c>
      <c r="N11" s="15">
        <v>168</v>
      </c>
      <c r="O11" s="15">
        <v>210</v>
      </c>
      <c r="P11" s="15">
        <v>18.100000000000001</v>
      </c>
      <c r="Q11" s="17">
        <v>19.8</v>
      </c>
      <c r="R11" s="17">
        <v>15.5</v>
      </c>
      <c r="S11" s="17">
        <v>71.099999999999994</v>
      </c>
      <c r="T11" s="19">
        <v>6.2439999999999998</v>
      </c>
      <c r="U11" s="19">
        <v>8.1910000000000007</v>
      </c>
      <c r="V11" s="19">
        <v>6.7110000000000003</v>
      </c>
      <c r="W11" s="19">
        <v>0.218</v>
      </c>
      <c r="X11" s="19">
        <v>8.1000000000000003E-2</v>
      </c>
      <c r="Y11" s="19">
        <v>3.7999999999999999E-2</v>
      </c>
      <c r="Z11" s="19">
        <v>14.614000000000001</v>
      </c>
      <c r="AA11" s="19">
        <v>0.314</v>
      </c>
      <c r="AB11" s="19">
        <v>1.0329999999999999</v>
      </c>
      <c r="AC11" s="19">
        <v>-7.1999999999999995E-2</v>
      </c>
      <c r="AD11" s="19">
        <v>0.38200000000000001</v>
      </c>
      <c r="AE11" s="19">
        <v>0.48899999999999999</v>
      </c>
      <c r="AF11" s="19">
        <v>0.53700000000000003</v>
      </c>
      <c r="AG11" s="19">
        <v>2.1360000000000001</v>
      </c>
      <c r="AH11" s="19">
        <v>2.5840000000000001</v>
      </c>
      <c r="AI11" s="19">
        <v>0.52</v>
      </c>
      <c r="AJ11" s="19">
        <v>7.1920000000000002</v>
      </c>
      <c r="AK11" s="19">
        <v>7.7329999999999997</v>
      </c>
      <c r="AL11" s="19">
        <v>3.1949999999999998</v>
      </c>
      <c r="AM11" s="19">
        <v>3.1709999999999998</v>
      </c>
      <c r="AN11" s="19">
        <v>7.7779999999999996</v>
      </c>
      <c r="AO11" s="19">
        <v>12.628</v>
      </c>
      <c r="AP11" s="19">
        <v>4.9000000000000002E-2</v>
      </c>
      <c r="AQ11" s="19">
        <v>3.9E-2</v>
      </c>
      <c r="AR11" s="19">
        <v>0.85399999999999998</v>
      </c>
      <c r="AS11" s="19">
        <v>0.86699999999999999</v>
      </c>
      <c r="AT11" s="19">
        <v>1.0089999999999999</v>
      </c>
      <c r="AU11" s="19">
        <v>1.1819999999999999</v>
      </c>
      <c r="AV11" s="19">
        <v>-4.4999999999999998E-2</v>
      </c>
      <c r="AW11" s="19">
        <v>4.4999999999999998E-2</v>
      </c>
      <c r="AX11" s="19">
        <v>57.356999999999999</v>
      </c>
      <c r="AY11" s="19">
        <v>56.914000000000001</v>
      </c>
      <c r="AZ11" s="19">
        <v>56.94</v>
      </c>
      <c r="BA11" s="19">
        <v>7.0000000000000001E-3</v>
      </c>
      <c r="BB11" s="19">
        <v>0.54100000000000004</v>
      </c>
      <c r="BC11" s="19">
        <v>8.9999999999999993E-3</v>
      </c>
      <c r="BD11" s="19">
        <v>0.50700000000000001</v>
      </c>
      <c r="BE11" s="19">
        <v>-8.9999999999999993E-3</v>
      </c>
      <c r="BF11" s="19">
        <v>-0.51700000000000002</v>
      </c>
      <c r="BG11" s="19">
        <v>-0.51300000000000001</v>
      </c>
      <c r="BH11" s="19">
        <v>4.7E-2</v>
      </c>
      <c r="BI11" s="19">
        <v>2.6779999999999999</v>
      </c>
      <c r="BJ11" s="19">
        <v>7.3129999999999997</v>
      </c>
      <c r="BK11" s="19">
        <v>0</v>
      </c>
      <c r="BL11" s="19">
        <v>2.6779999999999999</v>
      </c>
      <c r="BM11" s="19">
        <v>14.699</v>
      </c>
      <c r="BN11" s="19">
        <v>17.448</v>
      </c>
      <c r="BO11" s="19">
        <v>0.94599999999999995</v>
      </c>
      <c r="BP11" s="19">
        <v>2.3330000000000002</v>
      </c>
      <c r="BQ11" s="19">
        <v>-1.7999999999999999E-2</v>
      </c>
      <c r="BR11" s="19">
        <v>5.0890000000000004</v>
      </c>
      <c r="BS11" s="19">
        <v>26.6</v>
      </c>
      <c r="BT11" s="19">
        <v>89.87</v>
      </c>
    </row>
    <row r="12" spans="1:72" ht="19.95" customHeight="1" x14ac:dyDescent="0.3">
      <c r="A12" s="15" t="s">
        <v>1</v>
      </c>
      <c r="B12" s="16">
        <v>-7.7357449999999996</v>
      </c>
      <c r="C12" s="16">
        <v>41.285881000000003</v>
      </c>
      <c r="D12" s="23">
        <v>465</v>
      </c>
      <c r="E12" s="17">
        <v>2900</v>
      </c>
      <c r="F12" s="17">
        <v>238.55</v>
      </c>
      <c r="G12" s="19" t="s">
        <v>49</v>
      </c>
      <c r="H12" s="17">
        <v>5.6</v>
      </c>
      <c r="I12" s="17">
        <v>4.3</v>
      </c>
      <c r="J12" s="17">
        <v>1.3</v>
      </c>
      <c r="K12" s="15">
        <v>142</v>
      </c>
      <c r="L12" s="15">
        <v>200</v>
      </c>
      <c r="M12" s="15">
        <v>28</v>
      </c>
      <c r="N12" s="15">
        <v>163</v>
      </c>
      <c r="O12" s="15">
        <v>200</v>
      </c>
      <c r="P12" s="15">
        <v>18</v>
      </c>
      <c r="Q12" s="17">
        <v>19.3</v>
      </c>
      <c r="R12" s="17">
        <v>15.8</v>
      </c>
      <c r="S12" s="17">
        <v>70.3</v>
      </c>
      <c r="T12" s="19">
        <v>7.2140000000000004</v>
      </c>
      <c r="U12" s="19">
        <v>8.0980000000000008</v>
      </c>
      <c r="V12" s="19">
        <v>7.0919999999999996</v>
      </c>
      <c r="W12" s="19">
        <v>0.31900000000000001</v>
      </c>
      <c r="X12" s="19">
        <v>9.9000000000000005E-2</v>
      </c>
      <c r="Y12" s="19">
        <v>5.0999999999999997E-2</v>
      </c>
      <c r="Z12" s="19">
        <v>10.680999999999999</v>
      </c>
      <c r="AA12" s="19">
        <v>0.16700000000000001</v>
      </c>
      <c r="AB12" s="19">
        <v>1.0269999999999999</v>
      </c>
      <c r="AC12" s="19">
        <v>8.7999999999999995E-2</v>
      </c>
      <c r="AD12" s="19">
        <v>0.41799999999999998</v>
      </c>
      <c r="AE12" s="19">
        <v>0.56999999999999995</v>
      </c>
      <c r="AF12" s="19">
        <v>0.65700000000000003</v>
      </c>
      <c r="AG12" s="19">
        <v>2.573</v>
      </c>
      <c r="AH12" s="19">
        <v>3.6080000000000001</v>
      </c>
      <c r="AI12" s="19">
        <v>0.56100000000000005</v>
      </c>
      <c r="AJ12" s="19">
        <v>5.1929999999999996</v>
      </c>
      <c r="AK12" s="19">
        <v>5.9619999999999997</v>
      </c>
      <c r="AL12" s="19">
        <v>3.5249999999999999</v>
      </c>
      <c r="AM12" s="19">
        <v>3.5550000000000002</v>
      </c>
      <c r="AN12" s="19">
        <v>7.843</v>
      </c>
      <c r="AO12" s="19">
        <v>10.178000000000001</v>
      </c>
      <c r="AP12" s="19">
        <v>5.6000000000000001E-2</v>
      </c>
      <c r="AQ12" s="19">
        <v>4.2999999999999997E-2</v>
      </c>
      <c r="AR12" s="19">
        <v>0.82099999999999995</v>
      </c>
      <c r="AS12" s="19">
        <v>0.82699999999999996</v>
      </c>
      <c r="AT12" s="19">
        <v>1.0129999999999999</v>
      </c>
      <c r="AU12" s="19">
        <v>1.2330000000000001</v>
      </c>
      <c r="AV12" s="19">
        <v>-1.7999999999999999E-2</v>
      </c>
      <c r="AW12" s="19">
        <v>1.7999999999999999E-2</v>
      </c>
      <c r="AX12" s="19">
        <v>57.075000000000003</v>
      </c>
      <c r="AY12" s="19">
        <v>57.555</v>
      </c>
      <c r="AZ12" s="19">
        <v>57.695</v>
      </c>
      <c r="BA12" s="19">
        <v>3.0000000000000001E-3</v>
      </c>
      <c r="BB12" s="19">
        <v>0.76900000000000002</v>
      </c>
      <c r="BC12" s="19">
        <v>1.2999999999999999E-2</v>
      </c>
      <c r="BD12" s="19">
        <v>0.57199999999999995</v>
      </c>
      <c r="BE12" s="19">
        <v>-8.0000000000000002E-3</v>
      </c>
      <c r="BF12" s="19">
        <v>-0.46300000000000002</v>
      </c>
      <c r="BG12" s="19">
        <v>-0.46700000000000003</v>
      </c>
      <c r="BH12" s="19">
        <v>5.3999999999999999E-2</v>
      </c>
      <c r="BI12" s="19">
        <v>3.0619999999999998</v>
      </c>
      <c r="BJ12" s="19">
        <v>5.2880000000000003</v>
      </c>
      <c r="BK12" s="19">
        <v>0</v>
      </c>
      <c r="BL12" s="19">
        <v>3.0619999999999998</v>
      </c>
      <c r="BM12" s="19">
        <v>10.708</v>
      </c>
      <c r="BN12" s="19">
        <v>12.109</v>
      </c>
      <c r="BO12" s="19">
        <v>0.92400000000000004</v>
      </c>
      <c r="BP12" s="19">
        <v>1.9830000000000001</v>
      </c>
      <c r="BQ12" s="19">
        <v>-1.2999999999999999E-2</v>
      </c>
      <c r="BR12" s="19">
        <v>3.4060000000000001</v>
      </c>
      <c r="BS12" s="19">
        <v>36.4</v>
      </c>
      <c r="BT12" s="19">
        <v>76.11</v>
      </c>
    </row>
    <row r="13" spans="1:72" ht="19.95" customHeight="1" x14ac:dyDescent="0.3">
      <c r="A13" s="15" t="s">
        <v>26</v>
      </c>
      <c r="B13" s="16">
        <v>-7.7359439999999999</v>
      </c>
      <c r="C13" s="16">
        <v>41.285592999999999</v>
      </c>
      <c r="D13" s="23">
        <v>468</v>
      </c>
      <c r="E13" s="17">
        <v>5200</v>
      </c>
      <c r="F13" s="17">
        <v>307.64999999999998</v>
      </c>
      <c r="G13" s="19" t="s">
        <v>49</v>
      </c>
      <c r="H13" s="17">
        <v>5.6</v>
      </c>
      <c r="I13" s="17">
        <v>4.3</v>
      </c>
      <c r="J13" s="17">
        <v>1.3</v>
      </c>
      <c r="K13" s="15">
        <v>142</v>
      </c>
      <c r="L13" s="15">
        <v>200</v>
      </c>
      <c r="M13" s="15">
        <v>28</v>
      </c>
      <c r="N13" s="15">
        <v>145</v>
      </c>
      <c r="O13" s="15">
        <v>190</v>
      </c>
      <c r="P13" s="15">
        <v>18.100000000000001</v>
      </c>
      <c r="Q13" s="17">
        <v>19.3</v>
      </c>
      <c r="R13" s="17">
        <v>15.7</v>
      </c>
      <c r="S13" s="17">
        <v>71.5</v>
      </c>
      <c r="T13" s="19">
        <v>5.7640000000000002</v>
      </c>
      <c r="U13" s="19">
        <v>7.2640000000000002</v>
      </c>
      <c r="V13" s="19">
        <v>6.5469999999999997</v>
      </c>
      <c r="W13" s="19">
        <v>0.223</v>
      </c>
      <c r="X13" s="19">
        <v>9.6000000000000002E-2</v>
      </c>
      <c r="Y13" s="19">
        <v>4.5999999999999999E-2</v>
      </c>
      <c r="Z13" s="19">
        <v>13.584</v>
      </c>
      <c r="AA13" s="19">
        <v>0.35799999999999998</v>
      </c>
      <c r="AB13" s="19">
        <v>1.048</v>
      </c>
      <c r="AC13" s="19">
        <v>1E-3</v>
      </c>
      <c r="AD13" s="19">
        <v>0.34399999999999997</v>
      </c>
      <c r="AE13" s="19">
        <v>0.42599999999999999</v>
      </c>
      <c r="AF13" s="19">
        <v>0.46800000000000003</v>
      </c>
      <c r="AG13" s="19">
        <v>1.907</v>
      </c>
      <c r="AH13" s="19">
        <v>2.2850000000000001</v>
      </c>
      <c r="AI13" s="19">
        <v>0.47599999999999998</v>
      </c>
      <c r="AJ13" s="19">
        <v>6.2130000000000001</v>
      </c>
      <c r="AK13" s="19">
        <v>6.7720000000000002</v>
      </c>
      <c r="AL13" s="19">
        <v>2.85</v>
      </c>
      <c r="AM13" s="19">
        <v>2.8159999999999998</v>
      </c>
      <c r="AN13" s="19">
        <v>7.367</v>
      </c>
      <c r="AO13" s="19">
        <v>10.647</v>
      </c>
      <c r="AP13" s="19">
        <v>5.5E-2</v>
      </c>
      <c r="AQ13" s="19">
        <v>4.3999999999999997E-2</v>
      </c>
      <c r="AR13" s="19">
        <v>0.82899999999999996</v>
      </c>
      <c r="AS13" s="19">
        <v>0.85099999999999998</v>
      </c>
      <c r="AT13" s="19">
        <v>1.0189999999999999</v>
      </c>
      <c r="AU13" s="19">
        <v>1.23</v>
      </c>
      <c r="AV13" s="19">
        <v>-2.9000000000000001E-2</v>
      </c>
      <c r="AW13" s="19">
        <v>2.9000000000000001E-2</v>
      </c>
      <c r="AX13" s="19">
        <v>47.353000000000002</v>
      </c>
      <c r="AY13" s="19">
        <v>46.783000000000001</v>
      </c>
      <c r="AZ13" s="19">
        <v>47.043999999999997</v>
      </c>
      <c r="BA13" s="19">
        <v>1.4999999999999999E-2</v>
      </c>
      <c r="BB13" s="19">
        <v>0.56000000000000005</v>
      </c>
      <c r="BC13" s="19">
        <v>1.2E-2</v>
      </c>
      <c r="BD13" s="19">
        <v>0.51200000000000001</v>
      </c>
      <c r="BE13" s="19">
        <v>-7.0000000000000001E-3</v>
      </c>
      <c r="BF13" s="19">
        <v>-0.34100000000000003</v>
      </c>
      <c r="BG13" s="19">
        <v>-0.33600000000000002</v>
      </c>
      <c r="BH13" s="19">
        <v>5.2999999999999999E-2</v>
      </c>
      <c r="BI13" s="19">
        <v>2.5099999999999998</v>
      </c>
      <c r="BJ13" s="19">
        <v>6.3609999999999998</v>
      </c>
      <c r="BK13" s="19">
        <v>0</v>
      </c>
      <c r="BL13" s="19">
        <v>2.5099999999999998</v>
      </c>
      <c r="BM13" s="19">
        <v>13.669</v>
      </c>
      <c r="BN13" s="19">
        <v>17.036999999999999</v>
      </c>
      <c r="BO13" s="19">
        <v>0.94499999999999995</v>
      </c>
      <c r="BP13" s="19">
        <v>2.056</v>
      </c>
      <c r="BQ13" s="19">
        <v>-2.9000000000000001E-2</v>
      </c>
      <c r="BR13" s="19">
        <v>4.673</v>
      </c>
      <c r="BS13" s="19">
        <v>29.3</v>
      </c>
      <c r="BT13" s="19">
        <v>82.03</v>
      </c>
    </row>
    <row r="14" spans="1:72" ht="19.95" customHeight="1" x14ac:dyDescent="0.3">
      <c r="A14" s="15"/>
      <c r="B14" s="16"/>
      <c r="C14" s="16"/>
      <c r="D14" s="23"/>
      <c r="E14" s="17"/>
      <c r="F14" s="17"/>
      <c r="G14" s="17"/>
      <c r="H14" s="17"/>
      <c r="I14" s="17"/>
      <c r="J14" s="17"/>
      <c r="K14" s="15"/>
      <c r="L14" s="15"/>
      <c r="M14" s="15"/>
      <c r="N14" s="15"/>
      <c r="O14" s="15"/>
      <c r="P14" s="15"/>
      <c r="Q14" s="17"/>
      <c r="R14" s="17"/>
      <c r="S14" s="17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</row>
    <row r="15" spans="1:72" ht="19.95" customHeight="1" x14ac:dyDescent="0.3">
      <c r="A15" s="16" t="s">
        <v>30</v>
      </c>
      <c r="B15" s="16">
        <v>-7.7386920000000003</v>
      </c>
      <c r="C15" s="16">
        <v>41.284621000000001</v>
      </c>
      <c r="D15" s="23">
        <v>471</v>
      </c>
      <c r="E15" s="17"/>
      <c r="F15" s="17"/>
      <c r="G15" s="71"/>
      <c r="H15" s="17">
        <v>6.4</v>
      </c>
      <c r="I15" s="17">
        <v>4.8</v>
      </c>
      <c r="J15" s="17">
        <v>1.2</v>
      </c>
      <c r="K15" s="15">
        <v>152</v>
      </c>
      <c r="L15" s="15">
        <v>136</v>
      </c>
      <c r="M15" s="15">
        <v>16</v>
      </c>
      <c r="N15" s="15">
        <v>122</v>
      </c>
      <c r="O15" s="15">
        <v>167</v>
      </c>
      <c r="P15" s="15">
        <v>16.100000000000001</v>
      </c>
      <c r="Q15" s="17">
        <v>16.7</v>
      </c>
      <c r="R15" s="17">
        <v>14.9</v>
      </c>
      <c r="S15" s="17">
        <v>76.599999999999994</v>
      </c>
      <c r="T15" s="19">
        <v>3.3279999999999998</v>
      </c>
      <c r="U15" s="19">
        <v>3.9159999999999999</v>
      </c>
      <c r="V15" s="19">
        <v>3.327</v>
      </c>
      <c r="W15" s="19">
        <v>0.20300000000000001</v>
      </c>
      <c r="X15" s="19">
        <v>7.0000000000000007E-2</v>
      </c>
      <c r="Y15" s="19">
        <v>7.9000000000000001E-2</v>
      </c>
      <c r="Z15" s="19">
        <v>15.769</v>
      </c>
      <c r="AA15" s="19">
        <v>0.26100000000000001</v>
      </c>
      <c r="AB15" s="19">
        <v>1.0289999999999999</v>
      </c>
      <c r="AC15" s="19">
        <v>6.6000000000000003E-2</v>
      </c>
      <c r="AD15" s="19">
        <v>0.39800000000000002</v>
      </c>
      <c r="AE15" s="19">
        <v>0.52300000000000002</v>
      </c>
      <c r="AF15" s="19">
        <v>0.56599999999999995</v>
      </c>
      <c r="AG15" s="19">
        <v>2.5630000000000002</v>
      </c>
      <c r="AH15" s="19">
        <v>3.0819999999999999</v>
      </c>
      <c r="AI15" s="19">
        <v>0.54500000000000004</v>
      </c>
      <c r="AJ15" s="19">
        <v>7.3170000000000002</v>
      </c>
      <c r="AK15" s="19">
        <v>8.1859999999999999</v>
      </c>
      <c r="AL15" s="19">
        <v>3.3929999999999998</v>
      </c>
      <c r="AM15" s="19">
        <v>3.395</v>
      </c>
      <c r="AN15" s="19">
        <v>9.6920000000000002</v>
      </c>
      <c r="AO15" s="19">
        <v>14.615</v>
      </c>
      <c r="AP15" s="19">
        <v>9.9000000000000005E-2</v>
      </c>
      <c r="AQ15" s="19">
        <v>7.1999999999999995E-2</v>
      </c>
      <c r="AR15" s="19">
        <v>0.873</v>
      </c>
      <c r="AS15" s="19">
        <v>0.88200000000000001</v>
      </c>
      <c r="AT15" s="19">
        <v>1.0049999999999999</v>
      </c>
      <c r="AU15" s="19">
        <v>1.151</v>
      </c>
      <c r="AV15" s="19">
        <v>-0.01</v>
      </c>
      <c r="AW15" s="19">
        <v>0.01</v>
      </c>
      <c r="AX15" s="19">
        <v>32.292000000000002</v>
      </c>
      <c r="AY15" s="19">
        <v>32.313000000000002</v>
      </c>
      <c r="AZ15" s="19">
        <v>32.378</v>
      </c>
      <c r="BA15" s="19">
        <v>3.0000000000000001E-3</v>
      </c>
      <c r="BB15" s="19">
        <v>0.86799999999999999</v>
      </c>
      <c r="BC15" s="19">
        <v>2.7E-2</v>
      </c>
      <c r="BD15" s="19">
        <v>0.49</v>
      </c>
      <c r="BE15" s="19">
        <v>-1.0999999999999999E-2</v>
      </c>
      <c r="BF15" s="19">
        <v>-0.36599999999999999</v>
      </c>
      <c r="BG15" s="19">
        <v>-0.36599999999999999</v>
      </c>
      <c r="BH15" s="19">
        <v>9.4E-2</v>
      </c>
      <c r="BI15" s="19">
        <v>3.0270000000000001</v>
      </c>
      <c r="BJ15" s="19">
        <v>7.4710000000000001</v>
      </c>
      <c r="BK15" s="19">
        <v>0</v>
      </c>
      <c r="BL15" s="19">
        <v>3.0270000000000001</v>
      </c>
      <c r="BM15" s="19">
        <v>15.87</v>
      </c>
      <c r="BN15" s="19">
        <v>20.555</v>
      </c>
      <c r="BO15" s="19">
        <v>0.873</v>
      </c>
      <c r="BP15" s="19">
        <v>2.4950000000000001</v>
      </c>
      <c r="BQ15" s="19">
        <v>-1.6E-2</v>
      </c>
      <c r="BR15" s="19">
        <v>5.1079999999999997</v>
      </c>
      <c r="BS15" s="19">
        <v>30.1</v>
      </c>
      <c r="BT15" s="19">
        <v>85.78</v>
      </c>
    </row>
    <row r="16" spans="1:72" ht="19.95" customHeight="1" x14ac:dyDescent="0.3">
      <c r="A16" s="16" t="s">
        <v>28</v>
      </c>
      <c r="B16" s="16">
        <v>-7.7385859999999997</v>
      </c>
      <c r="C16" s="16">
        <v>41.287106000000001</v>
      </c>
      <c r="D16" s="23">
        <v>456</v>
      </c>
      <c r="E16" s="17"/>
      <c r="F16" s="17"/>
      <c r="G16" s="17"/>
      <c r="H16" s="17">
        <v>6.3</v>
      </c>
      <c r="I16" s="17">
        <v>5.5</v>
      </c>
      <c r="J16" s="17">
        <v>1.4</v>
      </c>
      <c r="K16" s="15">
        <v>91</v>
      </c>
      <c r="L16" s="15">
        <v>156</v>
      </c>
      <c r="M16" s="15">
        <v>32</v>
      </c>
      <c r="N16" s="15">
        <v>134</v>
      </c>
      <c r="O16" s="15">
        <v>181</v>
      </c>
      <c r="P16" s="15">
        <v>16.399999999999999</v>
      </c>
      <c r="Q16" s="17">
        <v>17.2</v>
      </c>
      <c r="R16" s="17">
        <v>15.2</v>
      </c>
      <c r="S16" s="17">
        <v>73.2</v>
      </c>
      <c r="T16" s="19">
        <v>7.2210000000000001</v>
      </c>
      <c r="U16" s="19">
        <v>9.5250000000000004</v>
      </c>
      <c r="V16" s="19">
        <v>6.8079999999999998</v>
      </c>
      <c r="W16" s="19">
        <v>0.184</v>
      </c>
      <c r="X16" s="19">
        <v>7.6999999999999999E-2</v>
      </c>
      <c r="Y16" s="19">
        <v>0.03</v>
      </c>
      <c r="Z16" s="19">
        <v>12.606</v>
      </c>
      <c r="AA16" s="19">
        <v>0.24299999999999999</v>
      </c>
      <c r="AB16" s="19">
        <v>1.028</v>
      </c>
      <c r="AC16" s="19">
        <v>4.4999999999999998E-2</v>
      </c>
      <c r="AD16" s="19">
        <v>0.32</v>
      </c>
      <c r="AE16" s="19">
        <v>0.40600000000000003</v>
      </c>
      <c r="AF16" s="19">
        <v>0.44600000000000001</v>
      </c>
      <c r="AG16" s="19">
        <v>1.7070000000000001</v>
      </c>
      <c r="AH16" s="19">
        <v>2.0289999999999999</v>
      </c>
      <c r="AI16" s="19">
        <v>0.45900000000000002</v>
      </c>
      <c r="AJ16" s="19">
        <v>5.6920000000000002</v>
      </c>
      <c r="AK16" s="19">
        <v>6.1539999999999999</v>
      </c>
      <c r="AL16" s="19">
        <v>2.7</v>
      </c>
      <c r="AM16" s="19">
        <v>2.6989999999999998</v>
      </c>
      <c r="AN16" s="19">
        <v>6.5419999999999998</v>
      </c>
      <c r="AO16" s="19">
        <v>13.157999999999999</v>
      </c>
      <c r="AP16" s="19">
        <v>4.4999999999999998E-2</v>
      </c>
      <c r="AQ16" s="19">
        <v>3.5999999999999997E-2</v>
      </c>
      <c r="AR16" s="19">
        <v>0.85899999999999999</v>
      </c>
      <c r="AS16" s="19">
        <v>0.86699999999999999</v>
      </c>
      <c r="AT16" s="19">
        <v>1.004</v>
      </c>
      <c r="AU16" s="19">
        <v>1.1679999999999999</v>
      </c>
      <c r="AV16" s="19">
        <v>-4.3999999999999997E-2</v>
      </c>
      <c r="AW16" s="19">
        <v>4.3999999999999997E-2</v>
      </c>
      <c r="AX16" s="19">
        <v>54.177999999999997</v>
      </c>
      <c r="AY16" s="19">
        <v>54.158999999999999</v>
      </c>
      <c r="AZ16" s="19">
        <v>54.177</v>
      </c>
      <c r="BA16" s="19">
        <v>-5.0000000000000001E-3</v>
      </c>
      <c r="BB16" s="19">
        <v>0.46200000000000002</v>
      </c>
      <c r="BC16" s="19">
        <v>8.9999999999999993E-3</v>
      </c>
      <c r="BD16" s="19">
        <v>0.505</v>
      </c>
      <c r="BE16" s="19">
        <v>-7.0000000000000001E-3</v>
      </c>
      <c r="BF16" s="19">
        <v>-0.36099999999999999</v>
      </c>
      <c r="BG16" s="19">
        <v>-0.36099999999999999</v>
      </c>
      <c r="BH16" s="19">
        <v>4.2999999999999997E-2</v>
      </c>
      <c r="BI16" s="19">
        <v>2.339</v>
      </c>
      <c r="BJ16" s="19">
        <v>5.7629999999999999</v>
      </c>
      <c r="BK16" s="19">
        <v>0</v>
      </c>
      <c r="BL16" s="19">
        <v>2.339</v>
      </c>
      <c r="BM16" s="19">
        <v>12.692</v>
      </c>
      <c r="BN16" s="19">
        <v>16.736000000000001</v>
      </c>
      <c r="BO16" s="19">
        <v>0.89800000000000002</v>
      </c>
      <c r="BP16" s="19">
        <v>1.8109999999999999</v>
      </c>
      <c r="BQ16" s="19">
        <v>-1.2E-2</v>
      </c>
      <c r="BR16" s="19">
        <v>5.92</v>
      </c>
      <c r="BS16" s="19">
        <v>28.1</v>
      </c>
      <c r="BT16" s="19">
        <v>85.8</v>
      </c>
    </row>
    <row r="17" spans="1:72" ht="19.95" customHeight="1" x14ac:dyDescent="0.3">
      <c r="A17" s="16" t="s">
        <v>29</v>
      </c>
      <c r="B17" s="16">
        <v>-7.7347200000000003</v>
      </c>
      <c r="C17" s="16">
        <v>41.287016000000001</v>
      </c>
      <c r="D17" s="23">
        <v>471</v>
      </c>
      <c r="E17" s="17"/>
      <c r="F17" s="17"/>
      <c r="G17" s="17"/>
      <c r="H17" s="17">
        <v>6.1</v>
      </c>
      <c r="I17" s="17">
        <v>4.9000000000000004</v>
      </c>
      <c r="J17" s="17">
        <v>1.5</v>
      </c>
      <c r="K17" s="15">
        <v>102</v>
      </c>
      <c r="L17" s="15">
        <v>144</v>
      </c>
      <c r="M17" s="15">
        <v>25</v>
      </c>
      <c r="N17" s="15">
        <v>168</v>
      </c>
      <c r="O17" s="15">
        <v>210</v>
      </c>
      <c r="P17" s="15">
        <v>18.100000000000001</v>
      </c>
      <c r="Q17" s="17">
        <v>19.8</v>
      </c>
      <c r="R17" s="17">
        <v>15.5</v>
      </c>
      <c r="S17" s="17">
        <v>71.099999999999994</v>
      </c>
      <c r="T17" s="19">
        <v>6.2439999999999998</v>
      </c>
      <c r="U17" s="19">
        <v>8.1910000000000007</v>
      </c>
      <c r="V17" s="19">
        <v>6.7110000000000003</v>
      </c>
      <c r="W17" s="19">
        <v>0.218</v>
      </c>
      <c r="X17" s="19">
        <v>8.1000000000000003E-2</v>
      </c>
      <c r="Y17" s="19">
        <v>3.7999999999999999E-2</v>
      </c>
      <c r="Z17" s="19">
        <v>14.614000000000001</v>
      </c>
      <c r="AA17" s="19">
        <v>0.314</v>
      </c>
      <c r="AB17" s="19">
        <v>1.0329999999999999</v>
      </c>
      <c r="AC17" s="19">
        <v>-7.1999999999999995E-2</v>
      </c>
      <c r="AD17" s="19">
        <v>0.38200000000000001</v>
      </c>
      <c r="AE17" s="19">
        <v>0.48899999999999999</v>
      </c>
      <c r="AF17" s="19">
        <v>0.53700000000000003</v>
      </c>
      <c r="AG17" s="19">
        <v>2.1360000000000001</v>
      </c>
      <c r="AH17" s="19">
        <v>2.5840000000000001</v>
      </c>
      <c r="AI17" s="19">
        <v>0.52</v>
      </c>
      <c r="AJ17" s="19">
        <v>7.1920000000000002</v>
      </c>
      <c r="AK17" s="19">
        <v>7.7329999999999997</v>
      </c>
      <c r="AL17" s="19">
        <v>3.1949999999999998</v>
      </c>
      <c r="AM17" s="19">
        <v>3.1709999999999998</v>
      </c>
      <c r="AN17" s="19">
        <v>7.7779999999999996</v>
      </c>
      <c r="AO17" s="19">
        <v>12.628</v>
      </c>
      <c r="AP17" s="19">
        <v>4.9000000000000002E-2</v>
      </c>
      <c r="AQ17" s="19">
        <v>3.9E-2</v>
      </c>
      <c r="AR17" s="19">
        <v>0.85399999999999998</v>
      </c>
      <c r="AS17" s="19">
        <v>0.86699999999999999</v>
      </c>
      <c r="AT17" s="19">
        <v>1.0089999999999999</v>
      </c>
      <c r="AU17" s="19">
        <v>1.1819999999999999</v>
      </c>
      <c r="AV17" s="19">
        <v>-4.4999999999999998E-2</v>
      </c>
      <c r="AW17" s="19">
        <v>4.4999999999999998E-2</v>
      </c>
      <c r="AX17" s="19">
        <v>57.356999999999999</v>
      </c>
      <c r="AY17" s="19">
        <v>56.914000000000001</v>
      </c>
      <c r="AZ17" s="19">
        <v>56.94</v>
      </c>
      <c r="BA17" s="19">
        <v>7.0000000000000001E-3</v>
      </c>
      <c r="BB17" s="19">
        <v>0.54100000000000004</v>
      </c>
      <c r="BC17" s="19">
        <v>8.9999999999999993E-3</v>
      </c>
      <c r="BD17" s="19">
        <v>0.50700000000000001</v>
      </c>
      <c r="BE17" s="19">
        <v>-8.9999999999999993E-3</v>
      </c>
      <c r="BF17" s="19">
        <v>-0.51700000000000002</v>
      </c>
      <c r="BG17" s="19">
        <v>-0.51300000000000001</v>
      </c>
      <c r="BH17" s="19">
        <v>4.7E-2</v>
      </c>
      <c r="BI17" s="19">
        <v>2.6779999999999999</v>
      </c>
      <c r="BJ17" s="19">
        <v>7.3129999999999997</v>
      </c>
      <c r="BK17" s="19">
        <v>0</v>
      </c>
      <c r="BL17" s="19">
        <v>2.6779999999999999</v>
      </c>
      <c r="BM17" s="19">
        <v>14.699</v>
      </c>
      <c r="BN17" s="19">
        <v>17.448</v>
      </c>
      <c r="BO17" s="19">
        <v>0.94599999999999995</v>
      </c>
      <c r="BP17" s="19">
        <v>2.3330000000000002</v>
      </c>
      <c r="BQ17" s="19">
        <v>-1.7999999999999999E-2</v>
      </c>
      <c r="BR17" s="19">
        <v>5.0890000000000004</v>
      </c>
      <c r="BS17" s="19">
        <v>26.6</v>
      </c>
      <c r="BT17" s="19">
        <v>89.87</v>
      </c>
    </row>
    <row r="18" spans="1:72" ht="19.95" customHeight="1" x14ac:dyDescent="0.3">
      <c r="A18" s="16" t="s">
        <v>31</v>
      </c>
      <c r="B18" s="16">
        <v>-7.7346870000000001</v>
      </c>
      <c r="C18" s="16">
        <v>41.284571</v>
      </c>
      <c r="D18" s="23">
        <v>473</v>
      </c>
      <c r="E18" s="17"/>
      <c r="F18" s="17"/>
      <c r="G18" s="17"/>
      <c r="H18" s="17">
        <v>5.9</v>
      </c>
      <c r="I18" s="17">
        <v>4.3</v>
      </c>
      <c r="J18" s="17">
        <v>1.3</v>
      </c>
      <c r="K18" s="15">
        <v>52</v>
      </c>
      <c r="L18" s="15">
        <v>152</v>
      </c>
      <c r="M18" s="15">
        <v>44</v>
      </c>
      <c r="N18" s="15">
        <v>136</v>
      </c>
      <c r="O18" s="15">
        <v>168</v>
      </c>
      <c r="P18" s="15">
        <v>18.600000000000001</v>
      </c>
      <c r="Q18" s="17">
        <v>18.100000000000001</v>
      </c>
      <c r="R18" s="17">
        <v>15.6</v>
      </c>
      <c r="S18" s="17">
        <v>69.5</v>
      </c>
      <c r="T18" s="19">
        <v>7.8209999999999997</v>
      </c>
      <c r="U18" s="19">
        <v>8.9830000000000005</v>
      </c>
      <c r="V18" s="19">
        <v>8.9649999999999999</v>
      </c>
      <c r="W18" s="19">
        <v>0.43</v>
      </c>
      <c r="X18" s="19">
        <v>0.155</v>
      </c>
      <c r="Y18" s="19">
        <v>5.8000000000000003E-2</v>
      </c>
      <c r="Z18" s="19">
        <v>7.7619999999999996</v>
      </c>
      <c r="AA18" s="19">
        <v>0.24099999999999999</v>
      </c>
      <c r="AB18" s="19">
        <v>1.0580000000000001</v>
      </c>
      <c r="AC18" s="19">
        <v>4.2000000000000003E-2</v>
      </c>
      <c r="AD18" s="19">
        <v>0.39300000000000002</v>
      </c>
      <c r="AE18" s="19">
        <v>0.52300000000000002</v>
      </c>
      <c r="AF18" s="19">
        <v>0.63900000000000001</v>
      </c>
      <c r="AG18" s="19">
        <v>2.1669999999999998</v>
      </c>
      <c r="AH18" s="19">
        <v>3.3740000000000001</v>
      </c>
      <c r="AI18" s="19">
        <v>0.51700000000000002</v>
      </c>
      <c r="AJ18" s="19">
        <v>3.84</v>
      </c>
      <c r="AK18" s="19">
        <v>4.3979999999999997</v>
      </c>
      <c r="AL18" s="19">
        <v>3.1320000000000001</v>
      </c>
      <c r="AM18" s="19">
        <v>3.145</v>
      </c>
      <c r="AN18" s="19">
        <v>6.03</v>
      </c>
      <c r="AO18" s="19">
        <v>6.54</v>
      </c>
      <c r="AP18" s="19">
        <v>5.7000000000000002E-2</v>
      </c>
      <c r="AQ18" s="19">
        <v>4.5999999999999999E-2</v>
      </c>
      <c r="AR18" s="19">
        <v>0.73899999999999999</v>
      </c>
      <c r="AS18" s="19">
        <v>0.751</v>
      </c>
      <c r="AT18" s="19">
        <v>1.008</v>
      </c>
      <c r="AU18" s="19">
        <v>1.363</v>
      </c>
      <c r="AV18" s="19">
        <v>-3.7999999999999999E-2</v>
      </c>
      <c r="AW18" s="19">
        <v>3.7999999999999999E-2</v>
      </c>
      <c r="AX18" s="19">
        <v>50.075000000000003</v>
      </c>
      <c r="AY18" s="19">
        <v>50.274000000000001</v>
      </c>
      <c r="AZ18" s="19">
        <v>50.89</v>
      </c>
      <c r="BA18" s="19">
        <v>1.9E-2</v>
      </c>
      <c r="BB18" s="19">
        <v>0.55900000000000005</v>
      </c>
      <c r="BC18" s="19">
        <v>1.0999999999999999E-2</v>
      </c>
      <c r="BD18" s="19">
        <v>0.65200000000000002</v>
      </c>
      <c r="BE18" s="19">
        <v>-8.0000000000000002E-3</v>
      </c>
      <c r="BF18" s="19">
        <v>-0.379</v>
      </c>
      <c r="BG18" s="19">
        <v>-0.38</v>
      </c>
      <c r="BH18" s="19">
        <v>5.5E-2</v>
      </c>
      <c r="BI18" s="19">
        <v>2.754</v>
      </c>
      <c r="BJ18" s="19">
        <v>3.923</v>
      </c>
      <c r="BK18" s="19">
        <v>0</v>
      </c>
      <c r="BL18" s="19">
        <v>2.754</v>
      </c>
      <c r="BM18" s="19">
        <v>7.766</v>
      </c>
      <c r="BN18" s="19">
        <v>8.6649999999999991</v>
      </c>
      <c r="BO18" s="19">
        <v>0.89700000000000002</v>
      </c>
      <c r="BP18" s="19">
        <v>1.744</v>
      </c>
      <c r="BQ18" s="19">
        <v>-2.9000000000000001E-2</v>
      </c>
      <c r="BR18" s="19">
        <v>2.4910000000000001</v>
      </c>
      <c r="BS18" s="19">
        <v>36.1</v>
      </c>
      <c r="BT18" s="19">
        <v>99.18</v>
      </c>
    </row>
    <row r="19" spans="1:72" x14ac:dyDescent="0.3">
      <c r="T19" s="46"/>
      <c r="U19" s="23"/>
      <c r="V19" s="23"/>
      <c r="W19" s="46"/>
      <c r="X19" s="46"/>
      <c r="Y19" s="46"/>
      <c r="Z19" s="46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</row>
  </sheetData>
  <hyperlinks>
    <hyperlink ref="A1" location="Indice!A1" display="Pt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1"/>
  <sheetViews>
    <sheetView zoomScale="90" zoomScaleNormal="90" workbookViewId="0">
      <pane xSplit="1" ySplit="1" topLeftCell="AK2" activePane="bottomRight" state="frozen"/>
      <selection pane="topRight" activeCell="B1" sqref="B1"/>
      <selection pane="bottomLeft" activeCell="A2" sqref="A2"/>
      <selection pane="bottomRight"/>
    </sheetView>
  </sheetViews>
  <sheetFormatPr defaultColWidth="9.109375" defaultRowHeight="14.4" x14ac:dyDescent="0.3"/>
  <cols>
    <col min="1" max="1" width="9.109375" style="45"/>
    <col min="2" max="2" width="12.6640625" style="45" customWidth="1"/>
    <col min="3" max="3" width="14.109375" style="45" customWidth="1"/>
    <col min="4" max="4" width="11.88671875" style="45" customWidth="1"/>
    <col min="5" max="5" width="15" style="45" customWidth="1"/>
    <col min="6" max="11" width="9.109375" style="45"/>
    <col min="12" max="12" width="9.33203125" style="45" customWidth="1"/>
    <col min="13" max="13" width="11.109375" style="45" customWidth="1"/>
    <col min="14" max="14" width="10.33203125" style="45" customWidth="1"/>
    <col min="15" max="15" width="8.33203125" style="45" customWidth="1"/>
    <col min="16" max="16" width="9.33203125" style="45" customWidth="1"/>
    <col min="17" max="17" width="9.6640625" style="45" customWidth="1"/>
    <col min="18" max="18" width="10" style="45" customWidth="1"/>
    <col min="19" max="19" width="12.5546875" style="45" customWidth="1"/>
    <col min="20" max="20" width="11.5546875" style="45" customWidth="1"/>
    <col min="21" max="21" width="10.6640625" style="45" customWidth="1"/>
    <col min="22" max="22" width="10.109375" style="45" customWidth="1"/>
    <col min="23" max="23" width="9.6640625" style="45" customWidth="1"/>
    <col min="24" max="24" width="10.109375" style="45" customWidth="1"/>
    <col min="25" max="58" width="9.109375" style="45"/>
    <col min="59" max="59" width="10.88671875" style="45" customWidth="1"/>
    <col min="60" max="61" width="9.109375" style="45"/>
    <col min="62" max="62" width="12.88671875" style="45" customWidth="1"/>
    <col min="63" max="63" width="10.88671875" style="45" customWidth="1"/>
    <col min="64" max="64" width="9.109375" style="45"/>
    <col min="65" max="65" width="11.44140625" style="45" customWidth="1"/>
    <col min="66" max="66" width="10.6640625" style="45" customWidth="1"/>
    <col min="67" max="67" width="12.44140625" style="45" customWidth="1"/>
    <col min="68" max="68" width="13" style="45" customWidth="1"/>
    <col min="69" max="69" width="10.6640625" style="45" customWidth="1"/>
    <col min="70" max="70" width="12.6640625" style="45" customWidth="1"/>
    <col min="71" max="16384" width="9.109375" style="45"/>
  </cols>
  <sheetData>
    <row r="1" spans="1:70" ht="19.95" customHeight="1" x14ac:dyDescent="0.3">
      <c r="A1" s="70" t="s">
        <v>34</v>
      </c>
      <c r="B1" s="16" t="s">
        <v>32</v>
      </c>
      <c r="C1" s="16" t="s">
        <v>33</v>
      </c>
      <c r="D1" s="15" t="s">
        <v>8</v>
      </c>
      <c r="E1" s="18" t="s">
        <v>103</v>
      </c>
      <c r="F1" s="17" t="s">
        <v>9</v>
      </c>
      <c r="G1" s="17" t="s">
        <v>10</v>
      </c>
      <c r="H1" s="17" t="s">
        <v>11</v>
      </c>
      <c r="I1" s="15" t="s">
        <v>12</v>
      </c>
      <c r="J1" s="15" t="s">
        <v>13</v>
      </c>
      <c r="K1" s="15" t="s">
        <v>14</v>
      </c>
      <c r="L1" s="15" t="s">
        <v>15</v>
      </c>
      <c r="M1" s="15" t="s">
        <v>16</v>
      </c>
      <c r="N1" s="15" t="s">
        <v>20</v>
      </c>
      <c r="O1" s="17" t="s">
        <v>21</v>
      </c>
      <c r="P1" s="17" t="s">
        <v>22</v>
      </c>
      <c r="Q1" s="17" t="s">
        <v>23</v>
      </c>
      <c r="R1" s="19" t="s">
        <v>50</v>
      </c>
      <c r="S1" s="19" t="s">
        <v>51</v>
      </c>
      <c r="T1" s="19" t="s">
        <v>52</v>
      </c>
      <c r="U1" s="19" t="s">
        <v>53</v>
      </c>
      <c r="V1" s="19" t="s">
        <v>54</v>
      </c>
      <c r="W1" s="19" t="s">
        <v>55</v>
      </c>
      <c r="X1" s="19" t="s">
        <v>56</v>
      </c>
      <c r="Y1" s="19" t="s">
        <v>57</v>
      </c>
      <c r="Z1" s="19" t="s">
        <v>58</v>
      </c>
      <c r="AA1" s="19" t="s">
        <v>59</v>
      </c>
      <c r="AB1" s="19" t="s">
        <v>60</v>
      </c>
      <c r="AC1" s="19" t="s">
        <v>61</v>
      </c>
      <c r="AD1" s="19" t="s">
        <v>62</v>
      </c>
      <c r="AE1" s="19" t="s">
        <v>63</v>
      </c>
      <c r="AF1" s="19" t="s">
        <v>64</v>
      </c>
      <c r="AG1" s="19" t="s">
        <v>65</v>
      </c>
      <c r="AH1" s="19" t="s">
        <v>66</v>
      </c>
      <c r="AI1" s="19" t="s">
        <v>67</v>
      </c>
      <c r="AJ1" s="19" t="s">
        <v>68</v>
      </c>
      <c r="AK1" s="19" t="s">
        <v>69</v>
      </c>
      <c r="AL1" s="19" t="s">
        <v>70</v>
      </c>
      <c r="AM1" s="19" t="s">
        <v>71</v>
      </c>
      <c r="AN1" s="19" t="s">
        <v>72</v>
      </c>
      <c r="AO1" s="19" t="s">
        <v>73</v>
      </c>
      <c r="AP1" s="19" t="s">
        <v>74</v>
      </c>
      <c r="AQ1" s="19" t="s">
        <v>75</v>
      </c>
      <c r="AR1" s="19" t="s">
        <v>76</v>
      </c>
      <c r="AS1" s="19" t="s">
        <v>77</v>
      </c>
      <c r="AT1" s="19" t="s">
        <v>78</v>
      </c>
      <c r="AU1" s="19" t="s">
        <v>79</v>
      </c>
      <c r="AV1" s="19" t="s">
        <v>80</v>
      </c>
      <c r="AW1" s="19" t="s">
        <v>81</v>
      </c>
      <c r="AX1" s="19" t="s">
        <v>82</v>
      </c>
      <c r="AY1" s="19" t="s">
        <v>83</v>
      </c>
      <c r="AZ1" s="19" t="s">
        <v>84</v>
      </c>
      <c r="BA1" s="19" t="s">
        <v>85</v>
      </c>
      <c r="BB1" s="19" t="s">
        <v>86</v>
      </c>
      <c r="BC1" s="19" t="s">
        <v>87</v>
      </c>
      <c r="BD1" s="19" t="s">
        <v>88</v>
      </c>
      <c r="BE1" s="19" t="s">
        <v>89</v>
      </c>
      <c r="BF1" s="19" t="s">
        <v>90</v>
      </c>
      <c r="BG1" s="19" t="s">
        <v>91</v>
      </c>
      <c r="BH1" s="19" t="s">
        <v>92</v>
      </c>
      <c r="BI1" s="19" t="s">
        <v>93</v>
      </c>
      <c r="BJ1" s="19" t="s">
        <v>94</v>
      </c>
      <c r="BK1" s="19" t="s">
        <v>95</v>
      </c>
      <c r="BL1" s="19" t="s">
        <v>96</v>
      </c>
      <c r="BM1" s="19" t="s">
        <v>97</v>
      </c>
      <c r="BN1" s="19" t="s">
        <v>98</v>
      </c>
      <c r="BO1" s="19" t="s">
        <v>99</v>
      </c>
      <c r="BP1" s="19" t="s">
        <v>100</v>
      </c>
      <c r="BQ1" s="19" t="s">
        <v>101</v>
      </c>
      <c r="BR1" s="19" t="s">
        <v>102</v>
      </c>
    </row>
    <row r="2" spans="1:70" ht="19.95" customHeight="1" x14ac:dyDescent="0.3">
      <c r="A2" s="15" t="s">
        <v>27</v>
      </c>
      <c r="B2" s="16">
        <v>-7.7376699999999996</v>
      </c>
      <c r="C2" s="16">
        <v>41.286647000000002</v>
      </c>
      <c r="D2" s="23">
        <v>456</v>
      </c>
      <c r="E2" s="18" t="s">
        <v>41</v>
      </c>
      <c r="F2" s="17">
        <v>6.3</v>
      </c>
      <c r="G2" s="17">
        <v>5.5</v>
      </c>
      <c r="H2" s="17">
        <v>1.4</v>
      </c>
      <c r="I2" s="15">
        <v>91</v>
      </c>
      <c r="J2" s="15">
        <v>156</v>
      </c>
      <c r="K2" s="15">
        <v>32</v>
      </c>
      <c r="L2" s="15">
        <v>134</v>
      </c>
      <c r="M2" s="15">
        <v>181</v>
      </c>
      <c r="N2" s="15">
        <v>16.399999999999999</v>
      </c>
      <c r="O2" s="17">
        <v>17.2</v>
      </c>
      <c r="P2" s="17">
        <v>15.2</v>
      </c>
      <c r="Q2" s="17">
        <v>73.2</v>
      </c>
      <c r="R2" s="19">
        <v>7.2210000000000001</v>
      </c>
      <c r="S2" s="19">
        <v>9.5250000000000004</v>
      </c>
      <c r="T2" s="19">
        <v>6.8079999999999998</v>
      </c>
      <c r="U2" s="19">
        <v>0.184</v>
      </c>
      <c r="V2" s="19">
        <v>7.6999999999999999E-2</v>
      </c>
      <c r="W2" s="19">
        <v>0.03</v>
      </c>
      <c r="X2" s="19">
        <v>12.606</v>
      </c>
      <c r="Y2" s="19">
        <v>0.24299999999999999</v>
      </c>
      <c r="Z2" s="19">
        <v>1.028</v>
      </c>
      <c r="AA2" s="19">
        <v>4.4999999999999998E-2</v>
      </c>
      <c r="AB2" s="19">
        <v>0.32</v>
      </c>
      <c r="AC2" s="19">
        <v>0.40600000000000003</v>
      </c>
      <c r="AD2" s="19">
        <v>0.44600000000000001</v>
      </c>
      <c r="AE2" s="19">
        <v>1.7070000000000001</v>
      </c>
      <c r="AF2" s="19">
        <v>2.0289999999999999</v>
      </c>
      <c r="AG2" s="19">
        <v>0.45900000000000002</v>
      </c>
      <c r="AH2" s="19">
        <v>5.6920000000000002</v>
      </c>
      <c r="AI2" s="19">
        <v>6.1539999999999999</v>
      </c>
      <c r="AJ2" s="19">
        <v>2.7</v>
      </c>
      <c r="AK2" s="19">
        <v>2.6989999999999998</v>
      </c>
      <c r="AL2" s="19">
        <v>6.5419999999999998</v>
      </c>
      <c r="AM2" s="19">
        <v>13.157999999999999</v>
      </c>
      <c r="AN2" s="19">
        <v>4.4999999999999998E-2</v>
      </c>
      <c r="AO2" s="19">
        <v>3.5999999999999997E-2</v>
      </c>
      <c r="AP2" s="19">
        <v>0.85899999999999999</v>
      </c>
      <c r="AQ2" s="19">
        <v>0.86699999999999999</v>
      </c>
      <c r="AR2" s="19">
        <v>1.004</v>
      </c>
      <c r="AS2" s="19">
        <v>1.1679999999999999</v>
      </c>
      <c r="AT2" s="19">
        <v>-4.3999999999999997E-2</v>
      </c>
      <c r="AU2" s="19">
        <v>4.3999999999999997E-2</v>
      </c>
      <c r="AV2" s="19">
        <v>54.177999999999997</v>
      </c>
      <c r="AW2" s="19">
        <v>54.158999999999999</v>
      </c>
      <c r="AX2" s="19">
        <v>54.177</v>
      </c>
      <c r="AY2" s="19">
        <v>-5.0000000000000001E-3</v>
      </c>
      <c r="AZ2" s="19">
        <v>0.46200000000000002</v>
      </c>
      <c r="BA2" s="19">
        <v>8.9999999999999993E-3</v>
      </c>
      <c r="BB2" s="19">
        <v>0.505</v>
      </c>
      <c r="BC2" s="19">
        <v>-7.0000000000000001E-3</v>
      </c>
      <c r="BD2" s="19">
        <v>-0.36099999999999999</v>
      </c>
      <c r="BE2" s="19">
        <v>-0.36099999999999999</v>
      </c>
      <c r="BF2" s="19">
        <v>4.2999999999999997E-2</v>
      </c>
      <c r="BG2" s="19">
        <v>2.339</v>
      </c>
      <c r="BH2" s="19">
        <v>5.7629999999999999</v>
      </c>
      <c r="BI2" s="19">
        <v>0</v>
      </c>
      <c r="BJ2" s="19">
        <v>2.339</v>
      </c>
      <c r="BK2" s="19">
        <v>12.692</v>
      </c>
      <c r="BL2" s="19">
        <v>16.736000000000001</v>
      </c>
      <c r="BM2" s="19">
        <v>0.89800000000000002</v>
      </c>
      <c r="BN2" s="19">
        <v>1.8109999999999999</v>
      </c>
      <c r="BO2" s="19">
        <v>-1.2E-2</v>
      </c>
      <c r="BP2" s="19">
        <v>5.92</v>
      </c>
      <c r="BQ2" s="19">
        <v>28.1</v>
      </c>
      <c r="BR2" s="19">
        <v>85.8</v>
      </c>
    </row>
    <row r="3" spans="1:70" ht="19.95" customHeight="1" x14ac:dyDescent="0.3">
      <c r="A3" s="15" t="s">
        <v>24</v>
      </c>
      <c r="B3" s="16">
        <v>-7.7368110000000003</v>
      </c>
      <c r="C3" s="16">
        <v>41.286082999999998</v>
      </c>
      <c r="D3" s="23">
        <v>463</v>
      </c>
      <c r="E3" s="18" t="s">
        <v>42</v>
      </c>
      <c r="F3" s="17">
        <v>6.9</v>
      </c>
      <c r="G3" s="17">
        <v>4.8</v>
      </c>
      <c r="H3" s="17">
        <v>2</v>
      </c>
      <c r="I3" s="15">
        <v>246</v>
      </c>
      <c r="J3" s="15">
        <v>192</v>
      </c>
      <c r="K3" s="15">
        <v>47</v>
      </c>
      <c r="L3" s="15">
        <v>151</v>
      </c>
      <c r="M3" s="15">
        <v>245</v>
      </c>
      <c r="N3" s="15">
        <v>16.2</v>
      </c>
      <c r="O3" s="17">
        <v>17.399999999999999</v>
      </c>
      <c r="P3" s="17">
        <v>15.1</v>
      </c>
      <c r="Q3" s="17">
        <v>74.3</v>
      </c>
      <c r="R3" s="19">
        <v>5.5170000000000003</v>
      </c>
      <c r="S3" s="19">
        <v>5.976</v>
      </c>
      <c r="T3" s="19">
        <v>6.4059999999999997</v>
      </c>
      <c r="U3" s="19">
        <v>0.311</v>
      </c>
      <c r="V3" s="19">
        <v>9.7000000000000003E-2</v>
      </c>
      <c r="W3" s="19">
        <v>6.8000000000000005E-2</v>
      </c>
      <c r="X3" s="19">
        <v>13.664</v>
      </c>
      <c r="Y3" s="19">
        <v>0.35499999999999998</v>
      </c>
      <c r="Z3" s="19">
        <v>1.046</v>
      </c>
      <c r="AA3" s="19">
        <v>2.5999999999999999E-2</v>
      </c>
      <c r="AB3" s="19">
        <v>0.45100000000000001</v>
      </c>
      <c r="AC3" s="19">
        <v>0.60799999999999998</v>
      </c>
      <c r="AD3" s="19">
        <v>0.67800000000000005</v>
      </c>
      <c r="AE3" s="19">
        <v>3.0089999999999999</v>
      </c>
      <c r="AF3" s="19">
        <v>3.9620000000000002</v>
      </c>
      <c r="AG3" s="19">
        <v>0.58799999999999997</v>
      </c>
      <c r="AH3" s="19">
        <v>6.6079999999999997</v>
      </c>
      <c r="AI3" s="19">
        <v>7.5880000000000001</v>
      </c>
      <c r="AJ3" s="19">
        <v>3.8610000000000002</v>
      </c>
      <c r="AK3" s="19">
        <v>3.8530000000000002</v>
      </c>
      <c r="AL3" s="19">
        <v>9.7880000000000003</v>
      </c>
      <c r="AM3" s="19">
        <v>10.536</v>
      </c>
      <c r="AN3" s="19">
        <v>6.8000000000000005E-2</v>
      </c>
      <c r="AO3" s="19">
        <v>0.05</v>
      </c>
      <c r="AP3" s="19">
        <v>0.82799999999999996</v>
      </c>
      <c r="AQ3" s="19">
        <v>0.84599999999999997</v>
      </c>
      <c r="AR3" s="19">
        <v>1.004</v>
      </c>
      <c r="AS3" s="19">
        <v>1.2130000000000001</v>
      </c>
      <c r="AT3" s="19">
        <v>-7.0000000000000001E-3</v>
      </c>
      <c r="AU3" s="19">
        <v>7.0000000000000001E-3</v>
      </c>
      <c r="AV3" s="19">
        <v>53.231999999999999</v>
      </c>
      <c r="AW3" s="19">
        <v>53.12</v>
      </c>
      <c r="AX3" s="19">
        <v>53.475000000000001</v>
      </c>
      <c r="AY3" s="19">
        <v>1.7000000000000001E-2</v>
      </c>
      <c r="AZ3" s="19">
        <v>0.97899999999999998</v>
      </c>
      <c r="BA3" s="19">
        <v>1.7999999999999999E-2</v>
      </c>
      <c r="BB3" s="19">
        <v>0.55200000000000005</v>
      </c>
      <c r="BC3" s="19">
        <v>-8.0000000000000002E-3</v>
      </c>
      <c r="BD3" s="19">
        <v>-0.44800000000000001</v>
      </c>
      <c r="BE3" s="19">
        <v>-0.44700000000000001</v>
      </c>
      <c r="BF3" s="19">
        <v>6.4000000000000001E-2</v>
      </c>
      <c r="BG3" s="19">
        <v>3.4129999999999998</v>
      </c>
      <c r="BH3" s="19">
        <v>6.81</v>
      </c>
      <c r="BI3" s="19">
        <v>0</v>
      </c>
      <c r="BJ3" s="19">
        <v>3.4129999999999998</v>
      </c>
      <c r="BK3" s="19">
        <v>13.702</v>
      </c>
      <c r="BL3" s="19">
        <v>16.047999999999998</v>
      </c>
      <c r="BM3" s="19">
        <v>0.89900000000000002</v>
      </c>
      <c r="BN3" s="19">
        <v>2.5720000000000001</v>
      </c>
      <c r="BO3" s="19">
        <v>-2.8000000000000001E-2</v>
      </c>
      <c r="BP3" s="19">
        <v>3.3260000000000001</v>
      </c>
      <c r="BQ3" s="19">
        <v>36.299999999999997</v>
      </c>
      <c r="BR3" s="19">
        <v>188.52</v>
      </c>
    </row>
    <row r="4" spans="1:70" ht="19.95" customHeight="1" x14ac:dyDescent="0.3">
      <c r="A4" s="15" t="s">
        <v>25</v>
      </c>
      <c r="B4" s="16">
        <v>-7.7370660000000004</v>
      </c>
      <c r="C4" s="16">
        <v>41.285677999999997</v>
      </c>
      <c r="D4" s="23">
        <v>466</v>
      </c>
      <c r="E4" s="18" t="s">
        <v>43</v>
      </c>
      <c r="F4" s="17">
        <v>6.9</v>
      </c>
      <c r="G4" s="17">
        <v>4.8</v>
      </c>
      <c r="H4" s="17">
        <v>2</v>
      </c>
      <c r="I4" s="15">
        <v>246</v>
      </c>
      <c r="J4" s="15">
        <v>192</v>
      </c>
      <c r="K4" s="15">
        <v>47</v>
      </c>
      <c r="L4" s="15">
        <v>151</v>
      </c>
      <c r="M4" s="15">
        <v>187</v>
      </c>
      <c r="N4" s="15">
        <v>16.600000000000001</v>
      </c>
      <c r="O4" s="17">
        <v>18.100000000000001</v>
      </c>
      <c r="P4" s="17">
        <v>15.4</v>
      </c>
      <c r="Q4" s="17">
        <v>74.2</v>
      </c>
      <c r="R4" s="19">
        <v>4.9109999999999996</v>
      </c>
      <c r="S4" s="19">
        <v>5.9029999999999996</v>
      </c>
      <c r="T4" s="19">
        <v>5.6509999999999998</v>
      </c>
      <c r="U4" s="19">
        <v>0.26300000000000001</v>
      </c>
      <c r="V4" s="19">
        <v>7.9000000000000001E-2</v>
      </c>
      <c r="W4" s="19">
        <v>0.06</v>
      </c>
      <c r="X4" s="19">
        <v>15.61</v>
      </c>
      <c r="Y4" s="19">
        <v>0.26800000000000002</v>
      </c>
      <c r="Z4" s="19">
        <v>1.032</v>
      </c>
      <c r="AA4" s="19">
        <v>4.5999999999999999E-2</v>
      </c>
      <c r="AB4" s="19">
        <v>0.44700000000000001</v>
      </c>
      <c r="AC4" s="19">
        <v>0.61099999999999999</v>
      </c>
      <c r="AD4" s="19">
        <v>0.67200000000000004</v>
      </c>
      <c r="AE4" s="19">
        <v>2.9249999999999998</v>
      </c>
      <c r="AF4" s="19">
        <v>3.7069999999999999</v>
      </c>
      <c r="AG4" s="19">
        <v>0.59599999999999997</v>
      </c>
      <c r="AH4" s="19">
        <v>8.5950000000000006</v>
      </c>
      <c r="AI4" s="19">
        <v>9.42</v>
      </c>
      <c r="AJ4" s="19">
        <v>3.9009999999999998</v>
      </c>
      <c r="AK4" s="19">
        <v>3.9470000000000001</v>
      </c>
      <c r="AL4" s="19">
        <v>10.337999999999999</v>
      </c>
      <c r="AM4" s="19">
        <v>12.88</v>
      </c>
      <c r="AN4" s="19">
        <v>6.4000000000000001E-2</v>
      </c>
      <c r="AO4" s="19">
        <v>4.9000000000000002E-2</v>
      </c>
      <c r="AP4" s="19">
        <v>0.86</v>
      </c>
      <c r="AQ4" s="19">
        <v>0.86799999999999999</v>
      </c>
      <c r="AR4" s="19">
        <v>0.99399999999999999</v>
      </c>
      <c r="AS4" s="19">
        <v>1.1559999999999999</v>
      </c>
      <c r="AT4" s="19">
        <v>-3.6999999999999998E-2</v>
      </c>
      <c r="AU4" s="19">
        <v>3.6999999999999998E-2</v>
      </c>
      <c r="AV4" s="19">
        <v>53.994999999999997</v>
      </c>
      <c r="AW4" s="19">
        <v>54.625999999999998</v>
      </c>
      <c r="AX4" s="19">
        <v>55.633000000000003</v>
      </c>
      <c r="AY4" s="19">
        <v>1.0999999999999999E-2</v>
      </c>
      <c r="AZ4" s="19">
        <v>0.82499999999999996</v>
      </c>
      <c r="BA4" s="19">
        <v>1.4999999999999999E-2</v>
      </c>
      <c r="BB4" s="19">
        <v>0.51300000000000001</v>
      </c>
      <c r="BC4" s="19">
        <v>-1.2E-2</v>
      </c>
      <c r="BD4" s="19">
        <v>-0.64300000000000002</v>
      </c>
      <c r="BE4" s="19">
        <v>-0.65</v>
      </c>
      <c r="BF4" s="19">
        <v>0.06</v>
      </c>
      <c r="BG4" s="19">
        <v>3.258</v>
      </c>
      <c r="BH4" s="19">
        <v>8.6980000000000004</v>
      </c>
      <c r="BI4" s="19">
        <v>0</v>
      </c>
      <c r="BJ4" s="19">
        <v>3.258</v>
      </c>
      <c r="BK4" s="19">
        <v>15.661</v>
      </c>
      <c r="BL4" s="19">
        <v>18.123999999999999</v>
      </c>
      <c r="BM4" s="19">
        <v>0.84699999999999998</v>
      </c>
      <c r="BN4" s="19">
        <v>3.1440000000000001</v>
      </c>
      <c r="BO4" s="19">
        <v>-1.7000000000000001E-2</v>
      </c>
      <c r="BP4" s="19">
        <v>4.181</v>
      </c>
      <c r="BQ4" s="19">
        <v>31.4</v>
      </c>
      <c r="BR4" s="19">
        <v>82.83</v>
      </c>
    </row>
    <row r="5" spans="1:70" ht="19.95" customHeight="1" x14ac:dyDescent="0.3">
      <c r="A5" s="15" t="s">
        <v>2</v>
      </c>
      <c r="B5" s="16">
        <v>-7.7379170000000004</v>
      </c>
      <c r="C5" s="16">
        <v>41.285621999999996</v>
      </c>
      <c r="D5" s="23">
        <v>461</v>
      </c>
      <c r="E5" s="18" t="s">
        <v>44</v>
      </c>
      <c r="F5" s="17">
        <v>6.2</v>
      </c>
      <c r="G5" s="17">
        <v>5.6</v>
      </c>
      <c r="H5" s="17">
        <v>1.3</v>
      </c>
      <c r="I5" s="15">
        <v>52</v>
      </c>
      <c r="J5" s="15">
        <v>128</v>
      </c>
      <c r="K5" s="15">
        <v>19</v>
      </c>
      <c r="L5" s="15">
        <v>140</v>
      </c>
      <c r="M5" s="15">
        <v>189</v>
      </c>
      <c r="N5" s="15">
        <v>16.100000000000001</v>
      </c>
      <c r="O5" s="17">
        <v>16.7</v>
      </c>
      <c r="P5" s="17">
        <v>14.8</v>
      </c>
      <c r="Q5" s="17">
        <v>76</v>
      </c>
      <c r="R5" s="19">
        <v>4.5890000000000004</v>
      </c>
      <c r="S5" s="19">
        <v>5.3879999999999999</v>
      </c>
      <c r="T5" s="19">
        <v>4.3659999999999997</v>
      </c>
      <c r="U5" s="19">
        <v>0.19800000000000001</v>
      </c>
      <c r="V5" s="19">
        <v>5.5E-2</v>
      </c>
      <c r="W5" s="19">
        <v>5.2999999999999999E-2</v>
      </c>
      <c r="X5" s="19">
        <v>18.974</v>
      </c>
      <c r="Y5" s="19">
        <v>0.19900000000000001</v>
      </c>
      <c r="Z5" s="19">
        <v>1.018</v>
      </c>
      <c r="AA5" s="19">
        <v>2.1999999999999999E-2</v>
      </c>
      <c r="AB5" s="19">
        <v>0.45200000000000001</v>
      </c>
      <c r="AC5" s="19">
        <v>0.61199999999999999</v>
      </c>
      <c r="AD5" s="19">
        <v>0.66</v>
      </c>
      <c r="AE5" s="19">
        <v>3.1190000000000002</v>
      </c>
      <c r="AF5" s="19">
        <v>3.7749999999999999</v>
      </c>
      <c r="AG5" s="19">
        <v>0.60799999999999998</v>
      </c>
      <c r="AH5" s="19">
        <v>9.2550000000000008</v>
      </c>
      <c r="AI5" s="19">
        <v>10.228</v>
      </c>
      <c r="AJ5" s="19">
        <v>4.0880000000000001</v>
      </c>
      <c r="AK5" s="19">
        <v>4.1070000000000002</v>
      </c>
      <c r="AL5" s="19">
        <v>11.48</v>
      </c>
      <c r="AM5" s="19">
        <v>18.260000000000002</v>
      </c>
      <c r="AN5" s="19">
        <v>6.6000000000000003E-2</v>
      </c>
      <c r="AO5" s="19">
        <v>4.9000000000000002E-2</v>
      </c>
      <c r="AP5" s="19">
        <v>0.89600000000000002</v>
      </c>
      <c r="AQ5" s="19">
        <v>0.90300000000000002</v>
      </c>
      <c r="AR5" s="19">
        <v>1.0049999999999999</v>
      </c>
      <c r="AS5" s="19">
        <v>1.1220000000000001</v>
      </c>
      <c r="AT5" s="19">
        <v>-2.8000000000000001E-2</v>
      </c>
      <c r="AU5" s="19">
        <v>2.8000000000000001E-2</v>
      </c>
      <c r="AV5" s="19">
        <v>54.435000000000002</v>
      </c>
      <c r="AW5" s="19">
        <v>54.689</v>
      </c>
      <c r="AX5" s="19">
        <v>54.758000000000003</v>
      </c>
      <c r="AY5" s="19">
        <v>0</v>
      </c>
      <c r="AZ5" s="19">
        <v>0.97199999999999998</v>
      </c>
      <c r="BA5" s="19">
        <v>1.7999999999999999E-2</v>
      </c>
      <c r="BB5" s="19">
        <v>0.46899999999999997</v>
      </c>
      <c r="BC5" s="19">
        <v>-1.2E-2</v>
      </c>
      <c r="BD5" s="19">
        <v>-0.66700000000000004</v>
      </c>
      <c r="BE5" s="19">
        <v>-0.67100000000000004</v>
      </c>
      <c r="BF5" s="19">
        <v>6.3E-2</v>
      </c>
      <c r="BG5" s="19">
        <v>3.4209999999999998</v>
      </c>
      <c r="BH5" s="19">
        <v>9.3810000000000002</v>
      </c>
      <c r="BI5" s="19">
        <v>0</v>
      </c>
      <c r="BJ5" s="19">
        <v>3.4209999999999998</v>
      </c>
      <c r="BK5" s="19">
        <v>19.065999999999999</v>
      </c>
      <c r="BL5" s="19">
        <v>22.94</v>
      </c>
      <c r="BM5" s="19">
        <v>0.90100000000000002</v>
      </c>
      <c r="BN5" s="19">
        <v>3.1619999999999999</v>
      </c>
      <c r="BO5" s="19">
        <v>-8.9999999999999993E-3</v>
      </c>
      <c r="BP5" s="19">
        <v>5.5970000000000004</v>
      </c>
      <c r="BQ5" s="19">
        <v>33.200000000000003</v>
      </c>
      <c r="BR5" s="19">
        <v>101.19</v>
      </c>
    </row>
    <row r="6" spans="1:70" ht="19.95" customHeight="1" x14ac:dyDescent="0.3">
      <c r="A6" s="15" t="s">
        <v>3</v>
      </c>
      <c r="B6" s="16">
        <v>-7.7380019999999998</v>
      </c>
      <c r="C6" s="16">
        <v>41.285277000000001</v>
      </c>
      <c r="D6" s="23">
        <v>466</v>
      </c>
      <c r="E6" s="18" t="s">
        <v>44</v>
      </c>
      <c r="F6" s="17">
        <v>6.7</v>
      </c>
      <c r="G6" s="17">
        <v>5.5</v>
      </c>
      <c r="H6" s="17">
        <v>1.5</v>
      </c>
      <c r="I6" s="15">
        <v>107</v>
      </c>
      <c r="J6" s="15">
        <v>166</v>
      </c>
      <c r="K6" s="15">
        <v>13</v>
      </c>
      <c r="L6" s="15">
        <v>130</v>
      </c>
      <c r="M6" s="15">
        <v>200</v>
      </c>
      <c r="N6" s="15">
        <v>16.5</v>
      </c>
      <c r="O6" s="17">
        <v>17.3</v>
      </c>
      <c r="P6" s="17">
        <v>14.8</v>
      </c>
      <c r="Q6" s="17">
        <v>76.5</v>
      </c>
      <c r="R6" s="19">
        <v>4.3330000000000002</v>
      </c>
      <c r="S6" s="19">
        <v>6.2910000000000004</v>
      </c>
      <c r="T6" s="19">
        <v>5.1859999999999999</v>
      </c>
      <c r="U6" s="19">
        <v>0.17799999999999999</v>
      </c>
      <c r="V6" s="19">
        <v>6.4000000000000001E-2</v>
      </c>
      <c r="W6" s="19">
        <v>4.2999999999999997E-2</v>
      </c>
      <c r="X6" s="19">
        <v>20.181999999999999</v>
      </c>
      <c r="Y6" s="19">
        <v>0.34499999999999997</v>
      </c>
      <c r="Z6" s="19">
        <v>1.032</v>
      </c>
      <c r="AA6" s="19">
        <v>2E-3</v>
      </c>
      <c r="AB6" s="19">
        <v>0.39400000000000002</v>
      </c>
      <c r="AC6" s="19">
        <v>0.50800000000000001</v>
      </c>
      <c r="AD6" s="19">
        <v>0.54200000000000004</v>
      </c>
      <c r="AE6" s="19">
        <v>2.5059999999999998</v>
      </c>
      <c r="AF6" s="19">
        <v>2.8929999999999998</v>
      </c>
      <c r="AG6" s="19">
        <v>0.54100000000000004</v>
      </c>
      <c r="AH6" s="19">
        <v>10.199</v>
      </c>
      <c r="AI6" s="19">
        <v>10.944000000000001</v>
      </c>
      <c r="AJ6" s="19">
        <v>3.363</v>
      </c>
      <c r="AK6" s="19">
        <v>3.3570000000000002</v>
      </c>
      <c r="AL6" s="19">
        <v>9.375</v>
      </c>
      <c r="AM6" s="19">
        <v>15.929</v>
      </c>
      <c r="AN6" s="19">
        <v>5.8999999999999997E-2</v>
      </c>
      <c r="AO6" s="19">
        <v>4.4999999999999998E-2</v>
      </c>
      <c r="AP6" s="19">
        <v>0.88300000000000001</v>
      </c>
      <c r="AQ6" s="19">
        <v>0.89500000000000002</v>
      </c>
      <c r="AR6" s="19">
        <v>0.998</v>
      </c>
      <c r="AS6" s="19">
        <v>1.131</v>
      </c>
      <c r="AT6" s="19">
        <v>-6.6000000000000003E-2</v>
      </c>
      <c r="AU6" s="19">
        <v>6.6000000000000003E-2</v>
      </c>
      <c r="AV6" s="19">
        <v>51.805999999999997</v>
      </c>
      <c r="AW6" s="19">
        <v>51.704999999999998</v>
      </c>
      <c r="AX6" s="19">
        <v>51.835000000000001</v>
      </c>
      <c r="AY6" s="19">
        <v>0.01</v>
      </c>
      <c r="AZ6" s="19">
        <v>0.745</v>
      </c>
      <c r="BA6" s="19">
        <v>1.4E-2</v>
      </c>
      <c r="BB6" s="19">
        <v>0.48799999999999999</v>
      </c>
      <c r="BC6" s="19">
        <v>-8.0000000000000002E-3</v>
      </c>
      <c r="BD6" s="19">
        <v>-0.432</v>
      </c>
      <c r="BE6" s="19">
        <v>-0.43099999999999999</v>
      </c>
      <c r="BF6" s="19">
        <v>5.7000000000000002E-2</v>
      </c>
      <c r="BG6" s="19">
        <v>2.9319999999999999</v>
      </c>
      <c r="BH6" s="19">
        <v>10.308</v>
      </c>
      <c r="BI6" s="19">
        <v>0</v>
      </c>
      <c r="BJ6" s="19">
        <v>2.9319999999999999</v>
      </c>
      <c r="BK6" s="19">
        <v>20.306999999999999</v>
      </c>
      <c r="BL6" s="19">
        <v>25.445</v>
      </c>
      <c r="BM6" s="19">
        <v>0.874</v>
      </c>
      <c r="BN6" s="19">
        <v>3.4350000000000001</v>
      </c>
      <c r="BO6" s="19">
        <v>-1.9E-2</v>
      </c>
      <c r="BP6" s="19">
        <v>5.9249999999999998</v>
      </c>
      <c r="BQ6" s="19">
        <v>31.7</v>
      </c>
      <c r="BR6" s="19">
        <v>127.33</v>
      </c>
    </row>
    <row r="7" spans="1:70" ht="19.95" customHeight="1" x14ac:dyDescent="0.3">
      <c r="A7" s="15" t="s">
        <v>4</v>
      </c>
      <c r="B7" s="16">
        <v>-7.7380300000000002</v>
      </c>
      <c r="C7" s="16">
        <v>41.284965</v>
      </c>
      <c r="D7" s="23">
        <v>470</v>
      </c>
      <c r="E7" s="18" t="s">
        <v>44</v>
      </c>
      <c r="F7" s="17">
        <v>6.4</v>
      </c>
      <c r="G7" s="17">
        <v>4.8</v>
      </c>
      <c r="H7" s="17">
        <v>1.2</v>
      </c>
      <c r="I7" s="15">
        <v>152</v>
      </c>
      <c r="J7" s="15">
        <v>136</v>
      </c>
      <c r="K7" s="15">
        <v>16</v>
      </c>
      <c r="L7" s="15">
        <v>141</v>
      </c>
      <c r="M7" s="15">
        <v>193</v>
      </c>
      <c r="N7" s="15">
        <v>19.899999999999999</v>
      </c>
      <c r="O7" s="17">
        <v>16.899999999999999</v>
      </c>
      <c r="P7" s="17">
        <v>15.1</v>
      </c>
      <c r="Q7" s="17">
        <v>72.5</v>
      </c>
      <c r="R7" s="19">
        <v>3.3279999999999998</v>
      </c>
      <c r="S7" s="19">
        <v>3.9159999999999999</v>
      </c>
      <c r="T7" s="19">
        <v>3.327</v>
      </c>
      <c r="U7" s="19">
        <v>0.20300000000000001</v>
      </c>
      <c r="V7" s="19">
        <v>7.0000000000000007E-2</v>
      </c>
      <c r="W7" s="19">
        <v>7.9000000000000001E-2</v>
      </c>
      <c r="X7" s="19">
        <v>15.769</v>
      </c>
      <c r="Y7" s="19">
        <v>0.26100000000000001</v>
      </c>
      <c r="Z7" s="19">
        <v>1.0289999999999999</v>
      </c>
      <c r="AA7" s="19">
        <v>6.6000000000000003E-2</v>
      </c>
      <c r="AB7" s="19">
        <v>0.39800000000000002</v>
      </c>
      <c r="AC7" s="19">
        <v>0.52300000000000002</v>
      </c>
      <c r="AD7" s="19">
        <v>0.56599999999999995</v>
      </c>
      <c r="AE7" s="19">
        <v>2.5630000000000002</v>
      </c>
      <c r="AF7" s="19">
        <v>3.0819999999999999</v>
      </c>
      <c r="AG7" s="19">
        <v>0.54500000000000004</v>
      </c>
      <c r="AH7" s="19">
        <v>7.3170000000000002</v>
      </c>
      <c r="AI7" s="19">
        <v>8.1859999999999999</v>
      </c>
      <c r="AJ7" s="19">
        <v>3.3929999999999998</v>
      </c>
      <c r="AK7" s="19">
        <v>3.395</v>
      </c>
      <c r="AL7" s="19">
        <v>9.6920000000000002</v>
      </c>
      <c r="AM7" s="19">
        <v>14.615</v>
      </c>
      <c r="AN7" s="19">
        <v>9.9000000000000005E-2</v>
      </c>
      <c r="AO7" s="19">
        <v>7.1999999999999995E-2</v>
      </c>
      <c r="AP7" s="19">
        <v>0.873</v>
      </c>
      <c r="AQ7" s="19">
        <v>0.88200000000000001</v>
      </c>
      <c r="AR7" s="19">
        <v>1.0049999999999999</v>
      </c>
      <c r="AS7" s="19">
        <v>1.151</v>
      </c>
      <c r="AT7" s="19">
        <v>-0.01</v>
      </c>
      <c r="AU7" s="19">
        <v>0.01</v>
      </c>
      <c r="AV7" s="19">
        <v>32.292000000000002</v>
      </c>
      <c r="AW7" s="19">
        <v>32.313000000000002</v>
      </c>
      <c r="AX7" s="19">
        <v>32.378</v>
      </c>
      <c r="AY7" s="19">
        <v>3.0000000000000001E-3</v>
      </c>
      <c r="AZ7" s="19">
        <v>0.86799999999999999</v>
      </c>
      <c r="BA7" s="19">
        <v>2.7E-2</v>
      </c>
      <c r="BB7" s="19">
        <v>0.49</v>
      </c>
      <c r="BC7" s="19">
        <v>-1.0999999999999999E-2</v>
      </c>
      <c r="BD7" s="19">
        <v>-0.36599999999999999</v>
      </c>
      <c r="BE7" s="19">
        <v>-0.36599999999999999</v>
      </c>
      <c r="BF7" s="19">
        <v>9.4E-2</v>
      </c>
      <c r="BG7" s="19">
        <v>3.0270000000000001</v>
      </c>
      <c r="BH7" s="19">
        <v>7.4710000000000001</v>
      </c>
      <c r="BI7" s="19">
        <v>0</v>
      </c>
      <c r="BJ7" s="19">
        <v>3.0270000000000001</v>
      </c>
      <c r="BK7" s="19">
        <v>15.87</v>
      </c>
      <c r="BL7" s="19">
        <v>20.555</v>
      </c>
      <c r="BM7" s="19">
        <v>0.873</v>
      </c>
      <c r="BN7" s="19">
        <v>2.4950000000000001</v>
      </c>
      <c r="BO7" s="19">
        <v>-1.6E-2</v>
      </c>
      <c r="BP7" s="19">
        <v>5.1079999999999997</v>
      </c>
      <c r="BQ7" s="19">
        <v>30.1</v>
      </c>
      <c r="BR7" s="19">
        <v>85.78</v>
      </c>
    </row>
    <row r="8" spans="1:70" ht="19.95" customHeight="1" x14ac:dyDescent="0.3">
      <c r="A8" s="15" t="s">
        <v>5</v>
      </c>
      <c r="B8" s="16">
        <v>-7.7373820000000002</v>
      </c>
      <c r="C8" s="16">
        <v>41.284945</v>
      </c>
      <c r="D8" s="23">
        <v>468</v>
      </c>
      <c r="E8" s="18" t="s">
        <v>45</v>
      </c>
      <c r="F8" s="17">
        <v>6.5</v>
      </c>
      <c r="G8" s="17">
        <v>5</v>
      </c>
      <c r="H8" s="17">
        <v>1.5</v>
      </c>
      <c r="I8" s="15">
        <v>68</v>
      </c>
      <c r="J8" s="15">
        <v>176</v>
      </c>
      <c r="K8" s="15">
        <v>13</v>
      </c>
      <c r="L8" s="15">
        <v>134</v>
      </c>
      <c r="M8" s="15">
        <v>203</v>
      </c>
      <c r="N8" s="15">
        <v>18.399999999999999</v>
      </c>
      <c r="O8" s="17">
        <v>19.3</v>
      </c>
      <c r="P8" s="17">
        <v>15.3</v>
      </c>
      <c r="Q8" s="17">
        <v>76.599999999999994</v>
      </c>
      <c r="R8" s="19">
        <v>5.0640000000000001</v>
      </c>
      <c r="S8" s="19">
        <v>5.84</v>
      </c>
      <c r="T8" s="19">
        <v>6.8479999999999999</v>
      </c>
      <c r="U8" s="19">
        <v>0.31</v>
      </c>
      <c r="V8" s="19">
        <v>0.11799999999999999</v>
      </c>
      <c r="W8" s="19">
        <v>7.4999999999999997E-2</v>
      </c>
      <c r="X8" s="19">
        <v>14.034000000000001</v>
      </c>
      <c r="Y8" s="19">
        <v>0.44800000000000001</v>
      </c>
      <c r="Z8" s="19">
        <v>1.077</v>
      </c>
      <c r="AA8" s="19">
        <v>7.5999999999999998E-2</v>
      </c>
      <c r="AB8" s="19">
        <v>0.40500000000000003</v>
      </c>
      <c r="AC8" s="19">
        <v>0.53100000000000003</v>
      </c>
      <c r="AD8" s="19">
        <v>0.58299999999999996</v>
      </c>
      <c r="AE8" s="19">
        <v>2.6019999999999999</v>
      </c>
      <c r="AF8" s="19">
        <v>3.2309999999999999</v>
      </c>
      <c r="AG8" s="19">
        <v>0.53</v>
      </c>
      <c r="AH8" s="19">
        <v>6.3940000000000001</v>
      </c>
      <c r="AI8" s="19">
        <v>7.3150000000000004</v>
      </c>
      <c r="AJ8" s="19">
        <v>3.2850000000000001</v>
      </c>
      <c r="AK8" s="19">
        <v>3.258</v>
      </c>
      <c r="AL8" s="19">
        <v>8.9359999999999999</v>
      </c>
      <c r="AM8" s="19">
        <v>8.6609999999999996</v>
      </c>
      <c r="AN8" s="19">
        <v>7.1999999999999995E-2</v>
      </c>
      <c r="AO8" s="19">
        <v>5.1999999999999998E-2</v>
      </c>
      <c r="AP8" s="19">
        <v>0.79600000000000004</v>
      </c>
      <c r="AQ8" s="19">
        <v>0.82399999999999995</v>
      </c>
      <c r="AR8" s="19">
        <v>1</v>
      </c>
      <c r="AS8" s="19">
        <v>1.256</v>
      </c>
      <c r="AT8" s="19">
        <v>0</v>
      </c>
      <c r="AU8" s="19">
        <v>0</v>
      </c>
      <c r="AV8" s="19">
        <v>45.954000000000001</v>
      </c>
      <c r="AW8" s="19">
        <v>45.575000000000003</v>
      </c>
      <c r="AX8" s="19">
        <v>45.898000000000003</v>
      </c>
      <c r="AY8" s="19">
        <v>3.6999999999999998E-2</v>
      </c>
      <c r="AZ8" s="19">
        <v>0.92100000000000004</v>
      </c>
      <c r="BA8" s="19">
        <v>0.02</v>
      </c>
      <c r="BB8" s="19">
        <v>0.56999999999999995</v>
      </c>
      <c r="BC8" s="19">
        <v>-4.0000000000000001E-3</v>
      </c>
      <c r="BD8" s="19">
        <v>-0.17399999999999999</v>
      </c>
      <c r="BE8" s="19">
        <v>-0.17299999999999999</v>
      </c>
      <c r="BF8" s="19">
        <v>6.8000000000000005E-2</v>
      </c>
      <c r="BG8" s="19">
        <v>3.1110000000000002</v>
      </c>
      <c r="BH8" s="19">
        <v>6.5979999999999999</v>
      </c>
      <c r="BI8" s="19">
        <v>0</v>
      </c>
      <c r="BJ8" s="19">
        <v>3.1110000000000002</v>
      </c>
      <c r="BK8" s="19">
        <v>14.108000000000001</v>
      </c>
      <c r="BL8" s="19">
        <v>17.509</v>
      </c>
      <c r="BM8" s="19">
        <v>0.94599999999999995</v>
      </c>
      <c r="BN8" s="19">
        <v>2.4169999999999998</v>
      </c>
      <c r="BO8" s="19">
        <v>-0.05</v>
      </c>
      <c r="BP8" s="19">
        <v>3.08</v>
      </c>
      <c r="BQ8" s="19">
        <v>30.7</v>
      </c>
      <c r="BR8" s="19">
        <v>55.61</v>
      </c>
    </row>
    <row r="9" spans="1:70" ht="19.95" customHeight="1" x14ac:dyDescent="0.3">
      <c r="A9" s="15" t="s">
        <v>6</v>
      </c>
      <c r="B9" s="16">
        <v>-7.7365919999999999</v>
      </c>
      <c r="C9" s="16">
        <v>41.284948999999997</v>
      </c>
      <c r="D9" s="23">
        <v>471</v>
      </c>
      <c r="E9" s="18" t="s">
        <v>46</v>
      </c>
      <c r="F9" s="17">
        <v>6.5</v>
      </c>
      <c r="G9" s="17">
        <v>4.7</v>
      </c>
      <c r="H9" s="17">
        <v>0.9</v>
      </c>
      <c r="I9" s="15">
        <v>54</v>
      </c>
      <c r="J9" s="15">
        <v>176</v>
      </c>
      <c r="K9" s="15">
        <v>28</v>
      </c>
      <c r="L9" s="15">
        <v>144</v>
      </c>
      <c r="M9" s="15">
        <v>209</v>
      </c>
      <c r="N9" s="15">
        <v>17.2</v>
      </c>
      <c r="O9" s="17">
        <v>18.2</v>
      </c>
      <c r="P9" s="17">
        <v>15.1</v>
      </c>
      <c r="Q9" s="17">
        <v>75.599999999999994</v>
      </c>
      <c r="R9" s="19">
        <v>5.4989999999999997</v>
      </c>
      <c r="S9" s="19">
        <v>5.8650000000000002</v>
      </c>
      <c r="T9" s="19">
        <v>6.6660000000000004</v>
      </c>
      <c r="U9" s="19">
        <v>0.25900000000000001</v>
      </c>
      <c r="V9" s="19">
        <v>0.10199999999999999</v>
      </c>
      <c r="W9" s="19">
        <v>6.6000000000000003E-2</v>
      </c>
      <c r="X9" s="19">
        <v>15.613</v>
      </c>
      <c r="Y9" s="19">
        <v>0.44700000000000001</v>
      </c>
      <c r="Z9" s="19">
        <v>1.0629999999999999</v>
      </c>
      <c r="AA9" s="19">
        <v>8.9999999999999993E-3</v>
      </c>
      <c r="AB9" s="19">
        <v>0.4</v>
      </c>
      <c r="AC9" s="19">
        <v>0.504</v>
      </c>
      <c r="AD9" s="19">
        <v>0.54600000000000004</v>
      </c>
      <c r="AE9" s="19">
        <v>2.3450000000000002</v>
      </c>
      <c r="AF9" s="19">
        <v>2.7850000000000001</v>
      </c>
      <c r="AG9" s="19">
        <v>0.52700000000000002</v>
      </c>
      <c r="AH9" s="19">
        <v>6.6920000000000002</v>
      </c>
      <c r="AI9" s="19">
        <v>7.4189999999999996</v>
      </c>
      <c r="AJ9" s="19">
        <v>3.302</v>
      </c>
      <c r="AK9" s="19">
        <v>3.2250000000000001</v>
      </c>
      <c r="AL9" s="19">
        <v>9.64</v>
      </c>
      <c r="AM9" s="19">
        <v>10.066000000000001</v>
      </c>
      <c r="AN9" s="19">
        <v>6.0999999999999999E-2</v>
      </c>
      <c r="AO9" s="19">
        <v>4.7E-2</v>
      </c>
      <c r="AP9" s="19">
        <v>0.81699999999999995</v>
      </c>
      <c r="AQ9" s="19">
        <v>0.85099999999999998</v>
      </c>
      <c r="AR9" s="19">
        <v>1.0069999999999999</v>
      </c>
      <c r="AS9" s="19">
        <v>1.232</v>
      </c>
      <c r="AT9" s="19">
        <v>8.9999999999999993E-3</v>
      </c>
      <c r="AU9" s="19">
        <v>-8.9999999999999993E-3</v>
      </c>
      <c r="AV9" s="19">
        <v>50.103000000000002</v>
      </c>
      <c r="AW9" s="19">
        <v>48.932000000000002</v>
      </c>
      <c r="AX9" s="19">
        <v>48.723999999999997</v>
      </c>
      <c r="AY9" s="19">
        <v>2.7E-2</v>
      </c>
      <c r="AZ9" s="19">
        <v>0.72799999999999998</v>
      </c>
      <c r="BA9" s="19">
        <v>1.4999999999999999E-2</v>
      </c>
      <c r="BB9" s="19">
        <v>0.496</v>
      </c>
      <c r="BC9" s="19">
        <v>-8.0000000000000002E-3</v>
      </c>
      <c r="BD9" s="19">
        <v>-0.40400000000000003</v>
      </c>
      <c r="BE9" s="19">
        <v>-0.39500000000000002</v>
      </c>
      <c r="BF9" s="19">
        <v>5.8000000000000003E-2</v>
      </c>
      <c r="BG9" s="19">
        <v>2.8980000000000001</v>
      </c>
      <c r="BH9" s="19">
        <v>6.9530000000000003</v>
      </c>
      <c r="BI9" s="19">
        <v>0</v>
      </c>
      <c r="BJ9" s="19">
        <v>2.8980000000000001</v>
      </c>
      <c r="BK9" s="19">
        <v>15.712999999999999</v>
      </c>
      <c r="BL9" s="19">
        <v>20.295000000000002</v>
      </c>
      <c r="BM9" s="19">
        <v>0.95299999999999996</v>
      </c>
      <c r="BN9" s="19">
        <v>2.069</v>
      </c>
      <c r="BO9" s="19">
        <v>-4.2999999999999997E-2</v>
      </c>
      <c r="BP9" s="19">
        <v>3.95</v>
      </c>
      <c r="BQ9" s="19">
        <v>29.4</v>
      </c>
      <c r="BR9" s="19">
        <v>170.68</v>
      </c>
    </row>
    <row r="10" spans="1:70" ht="19.95" customHeight="1" x14ac:dyDescent="0.3">
      <c r="A10" s="15" t="s">
        <v>7</v>
      </c>
      <c r="B10" s="16">
        <v>-7.7358909999999996</v>
      </c>
      <c r="C10" s="16">
        <v>41.284896000000003</v>
      </c>
      <c r="D10" s="23">
        <v>473</v>
      </c>
      <c r="E10" s="18" t="s">
        <v>47</v>
      </c>
      <c r="F10" s="17">
        <v>5.9</v>
      </c>
      <c r="G10" s="17">
        <v>4.3</v>
      </c>
      <c r="H10" s="17">
        <v>1.3</v>
      </c>
      <c r="I10" s="15">
        <v>52</v>
      </c>
      <c r="J10" s="15">
        <v>152</v>
      </c>
      <c r="K10" s="15">
        <v>44</v>
      </c>
      <c r="L10" s="15">
        <v>146</v>
      </c>
      <c r="M10" s="15">
        <v>196</v>
      </c>
      <c r="N10" s="15">
        <v>17.899999999999999</v>
      </c>
      <c r="O10" s="17">
        <v>17.399999999999999</v>
      </c>
      <c r="P10" s="17">
        <v>15.1</v>
      </c>
      <c r="Q10" s="17">
        <v>72.099999999999994</v>
      </c>
      <c r="R10" s="19">
        <v>7.8209999999999997</v>
      </c>
      <c r="S10" s="19">
        <v>8.9830000000000005</v>
      </c>
      <c r="T10" s="19">
        <v>8.9649999999999999</v>
      </c>
      <c r="U10" s="19">
        <v>0.43</v>
      </c>
      <c r="V10" s="19">
        <v>0.155</v>
      </c>
      <c r="W10" s="19">
        <v>5.8000000000000003E-2</v>
      </c>
      <c r="X10" s="19">
        <v>7.7619999999999996</v>
      </c>
      <c r="Y10" s="19">
        <v>0.24099999999999999</v>
      </c>
      <c r="Z10" s="19">
        <v>1.0580000000000001</v>
      </c>
      <c r="AA10" s="19">
        <v>4.2000000000000003E-2</v>
      </c>
      <c r="AB10" s="19">
        <v>0.39300000000000002</v>
      </c>
      <c r="AC10" s="19">
        <v>0.52300000000000002</v>
      </c>
      <c r="AD10" s="19">
        <v>0.63900000000000001</v>
      </c>
      <c r="AE10" s="19">
        <v>2.1669999999999998</v>
      </c>
      <c r="AF10" s="19">
        <v>3.3740000000000001</v>
      </c>
      <c r="AG10" s="19">
        <v>0.51700000000000002</v>
      </c>
      <c r="AH10" s="19">
        <v>3.84</v>
      </c>
      <c r="AI10" s="19">
        <v>4.3979999999999997</v>
      </c>
      <c r="AJ10" s="19">
        <v>3.1320000000000001</v>
      </c>
      <c r="AK10" s="19">
        <v>3.145</v>
      </c>
      <c r="AL10" s="19">
        <v>6.03</v>
      </c>
      <c r="AM10" s="19">
        <v>6.54</v>
      </c>
      <c r="AN10" s="19">
        <v>5.7000000000000002E-2</v>
      </c>
      <c r="AO10" s="19">
        <v>4.5999999999999999E-2</v>
      </c>
      <c r="AP10" s="19">
        <v>0.73899999999999999</v>
      </c>
      <c r="AQ10" s="19">
        <v>0.751</v>
      </c>
      <c r="AR10" s="19">
        <v>1.008</v>
      </c>
      <c r="AS10" s="19">
        <v>1.363</v>
      </c>
      <c r="AT10" s="19">
        <v>-3.7999999999999999E-2</v>
      </c>
      <c r="AU10" s="19">
        <v>3.7999999999999999E-2</v>
      </c>
      <c r="AV10" s="19">
        <v>50.075000000000003</v>
      </c>
      <c r="AW10" s="19">
        <v>50.274000000000001</v>
      </c>
      <c r="AX10" s="19">
        <v>50.89</v>
      </c>
      <c r="AY10" s="19">
        <v>1.9E-2</v>
      </c>
      <c r="AZ10" s="19">
        <v>0.55900000000000005</v>
      </c>
      <c r="BA10" s="19">
        <v>1.0999999999999999E-2</v>
      </c>
      <c r="BB10" s="19">
        <v>0.65200000000000002</v>
      </c>
      <c r="BC10" s="19">
        <v>-8.0000000000000002E-3</v>
      </c>
      <c r="BD10" s="19">
        <v>-0.379</v>
      </c>
      <c r="BE10" s="19">
        <v>-0.38</v>
      </c>
      <c r="BF10" s="19">
        <v>5.5E-2</v>
      </c>
      <c r="BG10" s="19">
        <v>2.754</v>
      </c>
      <c r="BH10" s="19">
        <v>3.923</v>
      </c>
      <c r="BI10" s="19">
        <v>0</v>
      </c>
      <c r="BJ10" s="19">
        <v>2.754</v>
      </c>
      <c r="BK10" s="19">
        <v>7.766</v>
      </c>
      <c r="BL10" s="19">
        <v>8.6649999999999991</v>
      </c>
      <c r="BM10" s="19">
        <v>0.89700000000000002</v>
      </c>
      <c r="BN10" s="19">
        <v>1.744</v>
      </c>
      <c r="BO10" s="19">
        <v>-2.9000000000000001E-2</v>
      </c>
      <c r="BP10" s="19">
        <v>2.4910000000000001</v>
      </c>
      <c r="BQ10" s="19">
        <v>36.1</v>
      </c>
      <c r="BR10" s="19">
        <v>99.18</v>
      </c>
    </row>
    <row r="11" spans="1:70" ht="19.95" customHeight="1" x14ac:dyDescent="0.3">
      <c r="A11" s="15" t="s">
        <v>0</v>
      </c>
      <c r="B11" s="16">
        <v>-7.7350849999999998</v>
      </c>
      <c r="C11" s="16">
        <v>41.285727000000001</v>
      </c>
      <c r="D11" s="23">
        <v>471</v>
      </c>
      <c r="E11" s="18" t="s">
        <v>48</v>
      </c>
      <c r="F11" s="17">
        <v>6.1</v>
      </c>
      <c r="G11" s="17">
        <v>4.9000000000000004</v>
      </c>
      <c r="H11" s="17">
        <v>1.5</v>
      </c>
      <c r="I11" s="15">
        <v>102</v>
      </c>
      <c r="J11" s="15">
        <v>144</v>
      </c>
      <c r="K11" s="15">
        <v>25</v>
      </c>
      <c r="L11" s="15">
        <v>168</v>
      </c>
      <c r="M11" s="15">
        <v>210</v>
      </c>
      <c r="N11" s="15">
        <v>18.100000000000001</v>
      </c>
      <c r="O11" s="17">
        <v>19.8</v>
      </c>
      <c r="P11" s="17">
        <v>15.5</v>
      </c>
      <c r="Q11" s="17">
        <v>71.099999999999994</v>
      </c>
      <c r="R11" s="19">
        <v>6.2439999999999998</v>
      </c>
      <c r="S11" s="19">
        <v>8.1910000000000007</v>
      </c>
      <c r="T11" s="19">
        <v>6.7110000000000003</v>
      </c>
      <c r="U11" s="19">
        <v>0.218</v>
      </c>
      <c r="V11" s="19">
        <v>8.1000000000000003E-2</v>
      </c>
      <c r="W11" s="19">
        <v>3.7999999999999999E-2</v>
      </c>
      <c r="X11" s="19">
        <v>14.614000000000001</v>
      </c>
      <c r="Y11" s="19">
        <v>0.314</v>
      </c>
      <c r="Z11" s="19">
        <v>1.0329999999999999</v>
      </c>
      <c r="AA11" s="19">
        <v>-7.1999999999999995E-2</v>
      </c>
      <c r="AB11" s="19">
        <v>0.38200000000000001</v>
      </c>
      <c r="AC11" s="19">
        <v>0.48899999999999999</v>
      </c>
      <c r="AD11" s="19">
        <v>0.53700000000000003</v>
      </c>
      <c r="AE11" s="19">
        <v>2.1360000000000001</v>
      </c>
      <c r="AF11" s="19">
        <v>2.5840000000000001</v>
      </c>
      <c r="AG11" s="19">
        <v>0.52</v>
      </c>
      <c r="AH11" s="19">
        <v>7.1920000000000002</v>
      </c>
      <c r="AI11" s="19">
        <v>7.7329999999999997</v>
      </c>
      <c r="AJ11" s="19">
        <v>3.1949999999999998</v>
      </c>
      <c r="AK11" s="19">
        <v>3.1709999999999998</v>
      </c>
      <c r="AL11" s="19">
        <v>7.7779999999999996</v>
      </c>
      <c r="AM11" s="19">
        <v>12.628</v>
      </c>
      <c r="AN11" s="19">
        <v>4.9000000000000002E-2</v>
      </c>
      <c r="AO11" s="19">
        <v>3.9E-2</v>
      </c>
      <c r="AP11" s="19">
        <v>0.85399999999999998</v>
      </c>
      <c r="AQ11" s="19">
        <v>0.86699999999999999</v>
      </c>
      <c r="AR11" s="19">
        <v>1.0089999999999999</v>
      </c>
      <c r="AS11" s="19">
        <v>1.1819999999999999</v>
      </c>
      <c r="AT11" s="19">
        <v>-4.4999999999999998E-2</v>
      </c>
      <c r="AU11" s="19">
        <v>4.4999999999999998E-2</v>
      </c>
      <c r="AV11" s="19">
        <v>57.356999999999999</v>
      </c>
      <c r="AW11" s="19">
        <v>56.914000000000001</v>
      </c>
      <c r="AX11" s="19">
        <v>56.94</v>
      </c>
      <c r="AY11" s="19">
        <v>7.0000000000000001E-3</v>
      </c>
      <c r="AZ11" s="19">
        <v>0.54100000000000004</v>
      </c>
      <c r="BA11" s="19">
        <v>8.9999999999999993E-3</v>
      </c>
      <c r="BB11" s="19">
        <v>0.50700000000000001</v>
      </c>
      <c r="BC11" s="19">
        <v>-8.9999999999999993E-3</v>
      </c>
      <c r="BD11" s="19">
        <v>-0.51700000000000002</v>
      </c>
      <c r="BE11" s="19">
        <v>-0.51300000000000001</v>
      </c>
      <c r="BF11" s="19">
        <v>4.7E-2</v>
      </c>
      <c r="BG11" s="19">
        <v>2.6779999999999999</v>
      </c>
      <c r="BH11" s="19">
        <v>7.3129999999999997</v>
      </c>
      <c r="BI11" s="19">
        <v>0</v>
      </c>
      <c r="BJ11" s="19">
        <v>2.6779999999999999</v>
      </c>
      <c r="BK11" s="19">
        <v>14.699</v>
      </c>
      <c r="BL11" s="19">
        <v>17.448</v>
      </c>
      <c r="BM11" s="19">
        <v>0.94599999999999995</v>
      </c>
      <c r="BN11" s="19">
        <v>2.3330000000000002</v>
      </c>
      <c r="BO11" s="19">
        <v>-1.7999999999999999E-2</v>
      </c>
      <c r="BP11" s="19">
        <v>5.0890000000000004</v>
      </c>
      <c r="BQ11" s="19">
        <v>26.6</v>
      </c>
      <c r="BR11" s="19">
        <v>89.87</v>
      </c>
    </row>
    <row r="12" spans="1:70" ht="19.95" customHeight="1" x14ac:dyDescent="0.3">
      <c r="A12" s="15" t="s">
        <v>1</v>
      </c>
      <c r="B12" s="16">
        <v>-7.7357449999999996</v>
      </c>
      <c r="C12" s="16">
        <v>41.285881000000003</v>
      </c>
      <c r="D12" s="23">
        <v>465</v>
      </c>
      <c r="E12" s="18" t="s">
        <v>49</v>
      </c>
      <c r="F12" s="17">
        <v>5.6</v>
      </c>
      <c r="G12" s="17">
        <v>4.3</v>
      </c>
      <c r="H12" s="17">
        <v>1.3</v>
      </c>
      <c r="I12" s="15">
        <v>142</v>
      </c>
      <c r="J12" s="15">
        <v>200</v>
      </c>
      <c r="K12" s="15">
        <v>28</v>
      </c>
      <c r="L12" s="15">
        <v>163</v>
      </c>
      <c r="M12" s="15">
        <v>200</v>
      </c>
      <c r="N12" s="15">
        <v>18</v>
      </c>
      <c r="O12" s="17">
        <v>19.3</v>
      </c>
      <c r="P12" s="17">
        <v>15.8</v>
      </c>
      <c r="Q12" s="17">
        <v>70.3</v>
      </c>
      <c r="R12" s="19">
        <v>7.2140000000000004</v>
      </c>
      <c r="S12" s="19">
        <v>8.0980000000000008</v>
      </c>
      <c r="T12" s="19">
        <v>7.0919999999999996</v>
      </c>
      <c r="U12" s="19">
        <v>0.31900000000000001</v>
      </c>
      <c r="V12" s="19">
        <v>9.9000000000000005E-2</v>
      </c>
      <c r="W12" s="19">
        <v>5.0999999999999997E-2</v>
      </c>
      <c r="X12" s="19">
        <v>10.680999999999999</v>
      </c>
      <c r="Y12" s="19">
        <v>0.16700000000000001</v>
      </c>
      <c r="Z12" s="19">
        <v>1.0269999999999999</v>
      </c>
      <c r="AA12" s="19">
        <v>8.7999999999999995E-2</v>
      </c>
      <c r="AB12" s="19">
        <v>0.41799999999999998</v>
      </c>
      <c r="AC12" s="19">
        <v>0.56999999999999995</v>
      </c>
      <c r="AD12" s="19">
        <v>0.65700000000000003</v>
      </c>
      <c r="AE12" s="19">
        <v>2.573</v>
      </c>
      <c r="AF12" s="19">
        <v>3.6080000000000001</v>
      </c>
      <c r="AG12" s="19">
        <v>0.56100000000000005</v>
      </c>
      <c r="AH12" s="19">
        <v>5.1929999999999996</v>
      </c>
      <c r="AI12" s="19">
        <v>5.9619999999999997</v>
      </c>
      <c r="AJ12" s="19">
        <v>3.5249999999999999</v>
      </c>
      <c r="AK12" s="19">
        <v>3.5550000000000002</v>
      </c>
      <c r="AL12" s="19">
        <v>7.843</v>
      </c>
      <c r="AM12" s="19">
        <v>10.178000000000001</v>
      </c>
      <c r="AN12" s="19">
        <v>5.6000000000000001E-2</v>
      </c>
      <c r="AO12" s="19">
        <v>4.2999999999999997E-2</v>
      </c>
      <c r="AP12" s="19">
        <v>0.82099999999999995</v>
      </c>
      <c r="AQ12" s="19">
        <v>0.82699999999999996</v>
      </c>
      <c r="AR12" s="19">
        <v>1.0129999999999999</v>
      </c>
      <c r="AS12" s="19">
        <v>1.2330000000000001</v>
      </c>
      <c r="AT12" s="19">
        <v>-1.7999999999999999E-2</v>
      </c>
      <c r="AU12" s="19">
        <v>1.7999999999999999E-2</v>
      </c>
      <c r="AV12" s="19">
        <v>57.075000000000003</v>
      </c>
      <c r="AW12" s="19">
        <v>57.555</v>
      </c>
      <c r="AX12" s="19">
        <v>57.695</v>
      </c>
      <c r="AY12" s="19">
        <v>3.0000000000000001E-3</v>
      </c>
      <c r="AZ12" s="19">
        <v>0.76900000000000002</v>
      </c>
      <c r="BA12" s="19">
        <v>1.2999999999999999E-2</v>
      </c>
      <c r="BB12" s="19">
        <v>0.57199999999999995</v>
      </c>
      <c r="BC12" s="19">
        <v>-8.0000000000000002E-3</v>
      </c>
      <c r="BD12" s="19">
        <v>-0.46300000000000002</v>
      </c>
      <c r="BE12" s="19">
        <v>-0.46700000000000003</v>
      </c>
      <c r="BF12" s="19">
        <v>5.3999999999999999E-2</v>
      </c>
      <c r="BG12" s="19">
        <v>3.0619999999999998</v>
      </c>
      <c r="BH12" s="19">
        <v>5.2880000000000003</v>
      </c>
      <c r="BI12" s="19">
        <v>0</v>
      </c>
      <c r="BJ12" s="19">
        <v>3.0619999999999998</v>
      </c>
      <c r="BK12" s="19">
        <v>10.708</v>
      </c>
      <c r="BL12" s="19">
        <v>12.109</v>
      </c>
      <c r="BM12" s="19">
        <v>0.92400000000000004</v>
      </c>
      <c r="BN12" s="19">
        <v>1.9830000000000001</v>
      </c>
      <c r="BO12" s="19">
        <v>-1.2999999999999999E-2</v>
      </c>
      <c r="BP12" s="19">
        <v>3.4060000000000001</v>
      </c>
      <c r="BQ12" s="19">
        <v>36.4</v>
      </c>
      <c r="BR12" s="19">
        <v>76.11</v>
      </c>
    </row>
    <row r="13" spans="1:70" ht="19.95" customHeight="1" x14ac:dyDescent="0.3">
      <c r="A13" s="15" t="s">
        <v>26</v>
      </c>
      <c r="B13" s="16">
        <v>-7.7359439999999999</v>
      </c>
      <c r="C13" s="16">
        <v>41.285592999999999</v>
      </c>
      <c r="D13" s="23">
        <v>468</v>
      </c>
      <c r="E13" s="18" t="s">
        <v>49</v>
      </c>
      <c r="F13" s="17">
        <v>5.6</v>
      </c>
      <c r="G13" s="17">
        <v>4.3</v>
      </c>
      <c r="H13" s="17">
        <v>1.3</v>
      </c>
      <c r="I13" s="15">
        <v>142</v>
      </c>
      <c r="J13" s="15">
        <v>200</v>
      </c>
      <c r="K13" s="15">
        <v>28</v>
      </c>
      <c r="L13" s="15">
        <v>145</v>
      </c>
      <c r="M13" s="15">
        <v>190</v>
      </c>
      <c r="N13" s="15">
        <v>18.100000000000001</v>
      </c>
      <c r="O13" s="17">
        <v>19.3</v>
      </c>
      <c r="P13" s="17">
        <v>15.7</v>
      </c>
      <c r="Q13" s="17">
        <v>71.5</v>
      </c>
      <c r="R13" s="19">
        <v>5.7640000000000002</v>
      </c>
      <c r="S13" s="19">
        <v>7.2640000000000002</v>
      </c>
      <c r="T13" s="19">
        <v>6.5469999999999997</v>
      </c>
      <c r="U13" s="19">
        <v>0.223</v>
      </c>
      <c r="V13" s="19">
        <v>9.6000000000000002E-2</v>
      </c>
      <c r="W13" s="19">
        <v>4.5999999999999999E-2</v>
      </c>
      <c r="X13" s="19">
        <v>13.584</v>
      </c>
      <c r="Y13" s="19">
        <v>0.35799999999999998</v>
      </c>
      <c r="Z13" s="19">
        <v>1.048</v>
      </c>
      <c r="AA13" s="19">
        <v>1E-3</v>
      </c>
      <c r="AB13" s="19">
        <v>0.34399999999999997</v>
      </c>
      <c r="AC13" s="19">
        <v>0.42599999999999999</v>
      </c>
      <c r="AD13" s="19">
        <v>0.46800000000000003</v>
      </c>
      <c r="AE13" s="19">
        <v>1.907</v>
      </c>
      <c r="AF13" s="19">
        <v>2.2850000000000001</v>
      </c>
      <c r="AG13" s="19">
        <v>0.47599999999999998</v>
      </c>
      <c r="AH13" s="19">
        <v>6.2130000000000001</v>
      </c>
      <c r="AI13" s="19">
        <v>6.7720000000000002</v>
      </c>
      <c r="AJ13" s="19">
        <v>2.85</v>
      </c>
      <c r="AK13" s="19">
        <v>2.8159999999999998</v>
      </c>
      <c r="AL13" s="19">
        <v>7.367</v>
      </c>
      <c r="AM13" s="19">
        <v>10.647</v>
      </c>
      <c r="AN13" s="19">
        <v>5.5E-2</v>
      </c>
      <c r="AO13" s="19">
        <v>4.3999999999999997E-2</v>
      </c>
      <c r="AP13" s="19">
        <v>0.82899999999999996</v>
      </c>
      <c r="AQ13" s="19">
        <v>0.85099999999999998</v>
      </c>
      <c r="AR13" s="19">
        <v>1.0189999999999999</v>
      </c>
      <c r="AS13" s="19">
        <v>1.23</v>
      </c>
      <c r="AT13" s="19">
        <v>-2.9000000000000001E-2</v>
      </c>
      <c r="AU13" s="19">
        <v>2.9000000000000001E-2</v>
      </c>
      <c r="AV13" s="19">
        <v>47.353000000000002</v>
      </c>
      <c r="AW13" s="19">
        <v>46.783000000000001</v>
      </c>
      <c r="AX13" s="19">
        <v>47.043999999999997</v>
      </c>
      <c r="AY13" s="19">
        <v>1.4999999999999999E-2</v>
      </c>
      <c r="AZ13" s="19">
        <v>0.56000000000000005</v>
      </c>
      <c r="BA13" s="19">
        <v>1.2E-2</v>
      </c>
      <c r="BB13" s="19">
        <v>0.51200000000000001</v>
      </c>
      <c r="BC13" s="19">
        <v>-7.0000000000000001E-3</v>
      </c>
      <c r="BD13" s="19">
        <v>-0.34100000000000003</v>
      </c>
      <c r="BE13" s="19">
        <v>-0.33600000000000002</v>
      </c>
      <c r="BF13" s="19">
        <v>5.2999999999999999E-2</v>
      </c>
      <c r="BG13" s="19">
        <v>2.5099999999999998</v>
      </c>
      <c r="BH13" s="19">
        <v>6.3609999999999998</v>
      </c>
      <c r="BI13" s="19">
        <v>0</v>
      </c>
      <c r="BJ13" s="19">
        <v>2.5099999999999998</v>
      </c>
      <c r="BK13" s="19">
        <v>13.669</v>
      </c>
      <c r="BL13" s="19">
        <v>17.036999999999999</v>
      </c>
      <c r="BM13" s="19">
        <v>0.94499999999999995</v>
      </c>
      <c r="BN13" s="19">
        <v>2.056</v>
      </c>
      <c r="BO13" s="19">
        <v>-2.9000000000000001E-2</v>
      </c>
      <c r="BP13" s="19">
        <v>4.673</v>
      </c>
      <c r="BQ13" s="19">
        <v>29.3</v>
      </c>
      <c r="BR13" s="19">
        <v>82.03</v>
      </c>
    </row>
    <row r="14" spans="1:70" ht="19.95" customHeight="1" x14ac:dyDescent="0.3">
      <c r="A14" s="15"/>
      <c r="B14" s="16"/>
      <c r="C14" s="16"/>
      <c r="D14" s="23"/>
      <c r="E14" s="17"/>
      <c r="F14" s="17"/>
      <c r="G14" s="17"/>
      <c r="H14" s="17"/>
      <c r="I14" s="15"/>
      <c r="J14" s="15"/>
      <c r="K14" s="15"/>
      <c r="L14" s="15"/>
      <c r="M14" s="15"/>
      <c r="N14" s="15"/>
      <c r="O14" s="17"/>
      <c r="P14" s="17"/>
      <c r="Q14" s="17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</row>
    <row r="15" spans="1:70" ht="19.95" customHeight="1" x14ac:dyDescent="0.3">
      <c r="A15" s="16" t="s">
        <v>30</v>
      </c>
      <c r="B15" s="16">
        <v>-7.7385590000000004</v>
      </c>
      <c r="C15" s="16">
        <v>41.284692999999997</v>
      </c>
      <c r="D15" s="23">
        <v>471</v>
      </c>
      <c r="E15" s="37" t="s">
        <v>221</v>
      </c>
      <c r="F15" s="17">
        <v>6.4</v>
      </c>
      <c r="G15" s="17">
        <v>4.8</v>
      </c>
      <c r="H15" s="17">
        <v>1.2</v>
      </c>
      <c r="I15" s="15">
        <v>152</v>
      </c>
      <c r="J15" s="15">
        <v>136</v>
      </c>
      <c r="K15" s="15">
        <v>16</v>
      </c>
      <c r="L15" s="15">
        <v>122</v>
      </c>
      <c r="M15" s="15">
        <v>167</v>
      </c>
      <c r="N15" s="15">
        <v>16.100000000000001</v>
      </c>
      <c r="O15" s="17">
        <v>16.7</v>
      </c>
      <c r="P15" s="17">
        <v>14.9</v>
      </c>
      <c r="Q15" s="17">
        <v>76.599999999999994</v>
      </c>
      <c r="R15" s="19">
        <v>3.3279999999999998</v>
      </c>
      <c r="S15" s="19">
        <v>3.9159999999999999</v>
      </c>
      <c r="T15" s="19">
        <v>3.327</v>
      </c>
      <c r="U15" s="19">
        <v>0.20300000000000001</v>
      </c>
      <c r="V15" s="19">
        <v>7.0000000000000007E-2</v>
      </c>
      <c r="W15" s="19">
        <v>7.9000000000000001E-2</v>
      </c>
      <c r="X15" s="19">
        <v>15.769</v>
      </c>
      <c r="Y15" s="19">
        <v>0.26100000000000001</v>
      </c>
      <c r="Z15" s="19">
        <v>1.0289999999999999</v>
      </c>
      <c r="AA15" s="19">
        <v>6.6000000000000003E-2</v>
      </c>
      <c r="AB15" s="19">
        <v>0.39800000000000002</v>
      </c>
      <c r="AC15" s="19">
        <v>0.52300000000000002</v>
      </c>
      <c r="AD15" s="19">
        <v>0.56599999999999995</v>
      </c>
      <c r="AE15" s="19">
        <v>2.5630000000000002</v>
      </c>
      <c r="AF15" s="19">
        <v>3.0819999999999999</v>
      </c>
      <c r="AG15" s="19">
        <v>0.54500000000000004</v>
      </c>
      <c r="AH15" s="19">
        <v>7.3170000000000002</v>
      </c>
      <c r="AI15" s="19">
        <v>8.1859999999999999</v>
      </c>
      <c r="AJ15" s="19">
        <v>3.3929999999999998</v>
      </c>
      <c r="AK15" s="19">
        <v>3.395</v>
      </c>
      <c r="AL15" s="19">
        <v>9.6920000000000002</v>
      </c>
      <c r="AM15" s="19">
        <v>14.615</v>
      </c>
      <c r="AN15" s="19">
        <v>9.9000000000000005E-2</v>
      </c>
      <c r="AO15" s="19">
        <v>7.1999999999999995E-2</v>
      </c>
      <c r="AP15" s="19">
        <v>0.873</v>
      </c>
      <c r="AQ15" s="19">
        <v>0.88200000000000001</v>
      </c>
      <c r="AR15" s="19">
        <v>1.0049999999999999</v>
      </c>
      <c r="AS15" s="19">
        <v>1.151</v>
      </c>
      <c r="AT15" s="19">
        <v>-0.01</v>
      </c>
      <c r="AU15" s="19">
        <v>0.01</v>
      </c>
      <c r="AV15" s="19">
        <v>32.292000000000002</v>
      </c>
      <c r="AW15" s="19">
        <v>32.313000000000002</v>
      </c>
      <c r="AX15" s="19">
        <v>32.378</v>
      </c>
      <c r="AY15" s="19">
        <v>3.0000000000000001E-3</v>
      </c>
      <c r="AZ15" s="19">
        <v>0.86799999999999999</v>
      </c>
      <c r="BA15" s="19">
        <v>2.7E-2</v>
      </c>
      <c r="BB15" s="19">
        <v>0.49</v>
      </c>
      <c r="BC15" s="19">
        <v>-1.0999999999999999E-2</v>
      </c>
      <c r="BD15" s="19">
        <v>-0.36599999999999999</v>
      </c>
      <c r="BE15" s="19">
        <v>-0.36599999999999999</v>
      </c>
      <c r="BF15" s="19">
        <v>9.4E-2</v>
      </c>
      <c r="BG15" s="19">
        <v>3.0270000000000001</v>
      </c>
      <c r="BH15" s="19">
        <v>7.4710000000000001</v>
      </c>
      <c r="BI15" s="19">
        <v>0</v>
      </c>
      <c r="BJ15" s="19">
        <v>3.0270000000000001</v>
      </c>
      <c r="BK15" s="19">
        <v>15.87</v>
      </c>
      <c r="BL15" s="19">
        <v>20.555</v>
      </c>
      <c r="BM15" s="19">
        <v>0.873</v>
      </c>
      <c r="BN15" s="19">
        <v>2.4950000000000001</v>
      </c>
      <c r="BO15" s="19">
        <v>-1.6E-2</v>
      </c>
      <c r="BP15" s="19">
        <v>5.1079999999999997</v>
      </c>
      <c r="BQ15" s="19">
        <v>30.1</v>
      </c>
      <c r="BR15" s="19">
        <v>85.78</v>
      </c>
    </row>
    <row r="16" spans="1:70" ht="19.95" customHeight="1" x14ac:dyDescent="0.3">
      <c r="A16" s="16" t="s">
        <v>28</v>
      </c>
      <c r="B16" s="16">
        <v>-7.737641</v>
      </c>
      <c r="C16" s="16">
        <v>41.287045999999997</v>
      </c>
      <c r="D16" s="23">
        <v>456</v>
      </c>
      <c r="E16" s="17"/>
      <c r="F16" s="17">
        <v>6.3</v>
      </c>
      <c r="G16" s="17">
        <v>5.5</v>
      </c>
      <c r="H16" s="17">
        <v>1.4</v>
      </c>
      <c r="I16" s="15">
        <v>91</v>
      </c>
      <c r="J16" s="15">
        <v>156</v>
      </c>
      <c r="K16" s="15">
        <v>32</v>
      </c>
      <c r="L16" s="15">
        <v>134</v>
      </c>
      <c r="M16" s="15">
        <v>181</v>
      </c>
      <c r="N16" s="15">
        <v>16.399999999999999</v>
      </c>
      <c r="O16" s="17">
        <v>17.2</v>
      </c>
      <c r="P16" s="17">
        <v>15.2</v>
      </c>
      <c r="Q16" s="17">
        <v>73.2</v>
      </c>
      <c r="R16" s="19">
        <v>7.2210000000000001</v>
      </c>
      <c r="S16" s="19">
        <v>9.5250000000000004</v>
      </c>
      <c r="T16" s="19">
        <v>6.8079999999999998</v>
      </c>
      <c r="U16" s="19">
        <v>0.184</v>
      </c>
      <c r="V16" s="19">
        <v>7.6999999999999999E-2</v>
      </c>
      <c r="W16" s="19">
        <v>0.03</v>
      </c>
      <c r="X16" s="19">
        <v>12.606</v>
      </c>
      <c r="Y16" s="19">
        <v>0.24299999999999999</v>
      </c>
      <c r="Z16" s="19">
        <v>1.028</v>
      </c>
      <c r="AA16" s="19">
        <v>4.4999999999999998E-2</v>
      </c>
      <c r="AB16" s="19">
        <v>0.32</v>
      </c>
      <c r="AC16" s="19">
        <v>0.40600000000000003</v>
      </c>
      <c r="AD16" s="19">
        <v>0.44600000000000001</v>
      </c>
      <c r="AE16" s="19">
        <v>1.7070000000000001</v>
      </c>
      <c r="AF16" s="19">
        <v>2.0289999999999999</v>
      </c>
      <c r="AG16" s="19">
        <v>0.45900000000000002</v>
      </c>
      <c r="AH16" s="19">
        <v>5.6920000000000002</v>
      </c>
      <c r="AI16" s="19">
        <v>6.1539999999999999</v>
      </c>
      <c r="AJ16" s="19">
        <v>2.7</v>
      </c>
      <c r="AK16" s="19">
        <v>2.6989999999999998</v>
      </c>
      <c r="AL16" s="19">
        <v>6.5419999999999998</v>
      </c>
      <c r="AM16" s="19">
        <v>13.157999999999999</v>
      </c>
      <c r="AN16" s="19">
        <v>4.4999999999999998E-2</v>
      </c>
      <c r="AO16" s="19">
        <v>3.5999999999999997E-2</v>
      </c>
      <c r="AP16" s="19">
        <v>0.85899999999999999</v>
      </c>
      <c r="AQ16" s="19">
        <v>0.86699999999999999</v>
      </c>
      <c r="AR16" s="19">
        <v>1.004</v>
      </c>
      <c r="AS16" s="19">
        <v>1.1679999999999999</v>
      </c>
      <c r="AT16" s="19">
        <v>-4.3999999999999997E-2</v>
      </c>
      <c r="AU16" s="19">
        <v>4.3999999999999997E-2</v>
      </c>
      <c r="AV16" s="19">
        <v>54.177999999999997</v>
      </c>
      <c r="AW16" s="19">
        <v>54.158999999999999</v>
      </c>
      <c r="AX16" s="19">
        <v>54.177</v>
      </c>
      <c r="AY16" s="19">
        <v>-5.0000000000000001E-3</v>
      </c>
      <c r="AZ16" s="19">
        <v>0.46200000000000002</v>
      </c>
      <c r="BA16" s="19">
        <v>8.9999999999999993E-3</v>
      </c>
      <c r="BB16" s="19">
        <v>0.505</v>
      </c>
      <c r="BC16" s="19">
        <v>-7.0000000000000001E-3</v>
      </c>
      <c r="BD16" s="19">
        <v>-0.36099999999999999</v>
      </c>
      <c r="BE16" s="19">
        <v>-0.36099999999999999</v>
      </c>
      <c r="BF16" s="19">
        <v>4.2999999999999997E-2</v>
      </c>
      <c r="BG16" s="19">
        <v>2.339</v>
      </c>
      <c r="BH16" s="19">
        <v>5.7629999999999999</v>
      </c>
      <c r="BI16" s="19">
        <v>0</v>
      </c>
      <c r="BJ16" s="19">
        <v>2.339</v>
      </c>
      <c r="BK16" s="19">
        <v>12.692</v>
      </c>
      <c r="BL16" s="19">
        <v>16.736000000000001</v>
      </c>
      <c r="BM16" s="19">
        <v>0.89800000000000002</v>
      </c>
      <c r="BN16" s="19">
        <v>1.8109999999999999</v>
      </c>
      <c r="BO16" s="19">
        <v>-1.2E-2</v>
      </c>
      <c r="BP16" s="19">
        <v>5.92</v>
      </c>
      <c r="BQ16" s="19">
        <v>28.1</v>
      </c>
      <c r="BR16" s="19">
        <v>85.8</v>
      </c>
    </row>
    <row r="17" spans="1:70" ht="19.95" customHeight="1" x14ac:dyDescent="0.3">
      <c r="A17" s="16" t="s">
        <v>29</v>
      </c>
      <c r="B17" s="16">
        <v>-7.7348359999999996</v>
      </c>
      <c r="C17" s="16">
        <v>41.286178</v>
      </c>
      <c r="D17" s="23">
        <v>471</v>
      </c>
      <c r="E17" s="17"/>
      <c r="F17" s="17">
        <v>6.1</v>
      </c>
      <c r="G17" s="17">
        <v>4.9000000000000004</v>
      </c>
      <c r="H17" s="17">
        <v>1.5</v>
      </c>
      <c r="I17" s="15">
        <v>102</v>
      </c>
      <c r="J17" s="15">
        <v>144</v>
      </c>
      <c r="K17" s="15">
        <v>25</v>
      </c>
      <c r="L17" s="15">
        <v>168</v>
      </c>
      <c r="M17" s="15">
        <v>210</v>
      </c>
      <c r="N17" s="15">
        <v>18.100000000000001</v>
      </c>
      <c r="O17" s="17">
        <v>19.8</v>
      </c>
      <c r="P17" s="17">
        <v>15.5</v>
      </c>
      <c r="Q17" s="17">
        <v>71.099999999999994</v>
      </c>
      <c r="R17" s="19">
        <v>6.2439999999999998</v>
      </c>
      <c r="S17" s="19">
        <v>8.1910000000000007</v>
      </c>
      <c r="T17" s="19">
        <v>6.7110000000000003</v>
      </c>
      <c r="U17" s="19">
        <v>0.218</v>
      </c>
      <c r="V17" s="19">
        <v>8.1000000000000003E-2</v>
      </c>
      <c r="W17" s="19">
        <v>3.7999999999999999E-2</v>
      </c>
      <c r="X17" s="19">
        <v>14.614000000000001</v>
      </c>
      <c r="Y17" s="19">
        <v>0.314</v>
      </c>
      <c r="Z17" s="19">
        <v>1.0329999999999999</v>
      </c>
      <c r="AA17" s="19">
        <v>-7.1999999999999995E-2</v>
      </c>
      <c r="AB17" s="19">
        <v>0.38200000000000001</v>
      </c>
      <c r="AC17" s="19">
        <v>0.48899999999999999</v>
      </c>
      <c r="AD17" s="19">
        <v>0.53700000000000003</v>
      </c>
      <c r="AE17" s="19">
        <v>2.1360000000000001</v>
      </c>
      <c r="AF17" s="19">
        <v>2.5840000000000001</v>
      </c>
      <c r="AG17" s="19">
        <v>0.52</v>
      </c>
      <c r="AH17" s="19">
        <v>7.1920000000000002</v>
      </c>
      <c r="AI17" s="19">
        <v>7.7329999999999997</v>
      </c>
      <c r="AJ17" s="19">
        <v>3.1949999999999998</v>
      </c>
      <c r="AK17" s="19">
        <v>3.1709999999999998</v>
      </c>
      <c r="AL17" s="19">
        <v>7.7779999999999996</v>
      </c>
      <c r="AM17" s="19">
        <v>12.628</v>
      </c>
      <c r="AN17" s="19">
        <v>4.9000000000000002E-2</v>
      </c>
      <c r="AO17" s="19">
        <v>3.9E-2</v>
      </c>
      <c r="AP17" s="19">
        <v>0.85399999999999998</v>
      </c>
      <c r="AQ17" s="19">
        <v>0.86699999999999999</v>
      </c>
      <c r="AR17" s="19">
        <v>1.0089999999999999</v>
      </c>
      <c r="AS17" s="19">
        <v>1.1819999999999999</v>
      </c>
      <c r="AT17" s="19">
        <v>-4.4999999999999998E-2</v>
      </c>
      <c r="AU17" s="19">
        <v>4.4999999999999998E-2</v>
      </c>
      <c r="AV17" s="19">
        <v>57.356999999999999</v>
      </c>
      <c r="AW17" s="19">
        <v>56.914000000000001</v>
      </c>
      <c r="AX17" s="19">
        <v>56.94</v>
      </c>
      <c r="AY17" s="19">
        <v>7.0000000000000001E-3</v>
      </c>
      <c r="AZ17" s="19">
        <v>0.54100000000000004</v>
      </c>
      <c r="BA17" s="19">
        <v>8.9999999999999993E-3</v>
      </c>
      <c r="BB17" s="19">
        <v>0.50700000000000001</v>
      </c>
      <c r="BC17" s="19">
        <v>-8.9999999999999993E-3</v>
      </c>
      <c r="BD17" s="19">
        <v>-0.51700000000000002</v>
      </c>
      <c r="BE17" s="19">
        <v>-0.51300000000000001</v>
      </c>
      <c r="BF17" s="19">
        <v>4.7E-2</v>
      </c>
      <c r="BG17" s="19">
        <v>2.6779999999999999</v>
      </c>
      <c r="BH17" s="19">
        <v>7.3129999999999997</v>
      </c>
      <c r="BI17" s="19">
        <v>0</v>
      </c>
      <c r="BJ17" s="19">
        <v>2.6779999999999999</v>
      </c>
      <c r="BK17" s="19">
        <v>14.699</v>
      </c>
      <c r="BL17" s="19">
        <v>17.448</v>
      </c>
      <c r="BM17" s="19">
        <v>0.94599999999999995</v>
      </c>
      <c r="BN17" s="19">
        <v>2.3330000000000002</v>
      </c>
      <c r="BO17" s="19">
        <v>-1.7999999999999999E-2</v>
      </c>
      <c r="BP17" s="19">
        <v>5.0890000000000004</v>
      </c>
      <c r="BQ17" s="19">
        <v>26.6</v>
      </c>
      <c r="BR17" s="19">
        <v>89.87</v>
      </c>
    </row>
    <row r="18" spans="1:70" ht="19.95" customHeight="1" x14ac:dyDescent="0.3">
      <c r="A18" s="16" t="s">
        <v>31</v>
      </c>
      <c r="B18" s="16">
        <v>-7.7352829999999999</v>
      </c>
      <c r="C18" s="16">
        <v>41.284602999999997</v>
      </c>
      <c r="D18" s="23">
        <v>473</v>
      </c>
      <c r="E18" s="17"/>
      <c r="F18" s="17">
        <v>5.9</v>
      </c>
      <c r="G18" s="17">
        <v>4.3</v>
      </c>
      <c r="H18" s="17">
        <v>1.3</v>
      </c>
      <c r="I18" s="15">
        <v>52</v>
      </c>
      <c r="J18" s="15">
        <v>152</v>
      </c>
      <c r="K18" s="15">
        <v>44</v>
      </c>
      <c r="L18" s="15">
        <v>136</v>
      </c>
      <c r="M18" s="15">
        <v>168</v>
      </c>
      <c r="N18" s="15">
        <v>18.600000000000001</v>
      </c>
      <c r="O18" s="17">
        <v>18.100000000000001</v>
      </c>
      <c r="P18" s="17">
        <v>15.6</v>
      </c>
      <c r="Q18" s="17">
        <v>69.5</v>
      </c>
      <c r="R18" s="19">
        <v>7.8209999999999997</v>
      </c>
      <c r="S18" s="19">
        <v>8.9830000000000005</v>
      </c>
      <c r="T18" s="19">
        <v>8.9649999999999999</v>
      </c>
      <c r="U18" s="19">
        <v>0.43</v>
      </c>
      <c r="V18" s="19">
        <v>0.155</v>
      </c>
      <c r="W18" s="19">
        <v>5.8000000000000003E-2</v>
      </c>
      <c r="X18" s="19">
        <v>7.7619999999999996</v>
      </c>
      <c r="Y18" s="19">
        <v>0.24099999999999999</v>
      </c>
      <c r="Z18" s="19">
        <v>1.0580000000000001</v>
      </c>
      <c r="AA18" s="19">
        <v>4.2000000000000003E-2</v>
      </c>
      <c r="AB18" s="19">
        <v>0.39300000000000002</v>
      </c>
      <c r="AC18" s="19">
        <v>0.52300000000000002</v>
      </c>
      <c r="AD18" s="19">
        <v>0.63900000000000001</v>
      </c>
      <c r="AE18" s="19">
        <v>2.1669999999999998</v>
      </c>
      <c r="AF18" s="19">
        <v>3.3740000000000001</v>
      </c>
      <c r="AG18" s="19">
        <v>0.51700000000000002</v>
      </c>
      <c r="AH18" s="19">
        <v>3.84</v>
      </c>
      <c r="AI18" s="19">
        <v>4.3979999999999997</v>
      </c>
      <c r="AJ18" s="19">
        <v>3.1320000000000001</v>
      </c>
      <c r="AK18" s="19">
        <v>3.145</v>
      </c>
      <c r="AL18" s="19">
        <v>6.03</v>
      </c>
      <c r="AM18" s="19">
        <v>6.54</v>
      </c>
      <c r="AN18" s="19">
        <v>5.7000000000000002E-2</v>
      </c>
      <c r="AO18" s="19">
        <v>4.5999999999999999E-2</v>
      </c>
      <c r="AP18" s="19">
        <v>0.73899999999999999</v>
      </c>
      <c r="AQ18" s="19">
        <v>0.751</v>
      </c>
      <c r="AR18" s="19">
        <v>1.008</v>
      </c>
      <c r="AS18" s="19">
        <v>1.363</v>
      </c>
      <c r="AT18" s="19">
        <v>-3.7999999999999999E-2</v>
      </c>
      <c r="AU18" s="19">
        <v>3.7999999999999999E-2</v>
      </c>
      <c r="AV18" s="19">
        <v>50.075000000000003</v>
      </c>
      <c r="AW18" s="19">
        <v>50.274000000000001</v>
      </c>
      <c r="AX18" s="19">
        <v>50.89</v>
      </c>
      <c r="AY18" s="19">
        <v>1.9E-2</v>
      </c>
      <c r="AZ18" s="19">
        <v>0.55900000000000005</v>
      </c>
      <c r="BA18" s="19">
        <v>1.0999999999999999E-2</v>
      </c>
      <c r="BB18" s="19">
        <v>0.65200000000000002</v>
      </c>
      <c r="BC18" s="19">
        <v>-8.0000000000000002E-3</v>
      </c>
      <c r="BD18" s="19">
        <v>-0.379</v>
      </c>
      <c r="BE18" s="19">
        <v>-0.38</v>
      </c>
      <c r="BF18" s="19">
        <v>5.5E-2</v>
      </c>
      <c r="BG18" s="19">
        <v>2.754</v>
      </c>
      <c r="BH18" s="19">
        <v>3.923</v>
      </c>
      <c r="BI18" s="19">
        <v>0</v>
      </c>
      <c r="BJ18" s="19">
        <v>2.754</v>
      </c>
      <c r="BK18" s="19">
        <v>7.766</v>
      </c>
      <c r="BL18" s="19">
        <v>8.6649999999999991</v>
      </c>
      <c r="BM18" s="19">
        <v>0.89700000000000002</v>
      </c>
      <c r="BN18" s="19">
        <v>1.744</v>
      </c>
      <c r="BO18" s="19">
        <v>-2.9000000000000001E-2</v>
      </c>
      <c r="BP18" s="19">
        <v>2.4910000000000001</v>
      </c>
      <c r="BQ18" s="19">
        <v>36.1</v>
      </c>
      <c r="BR18" s="19">
        <v>99.18</v>
      </c>
    </row>
    <row r="19" spans="1:70" ht="19.95" customHeight="1" x14ac:dyDescent="0.3">
      <c r="B19" s="23"/>
      <c r="C19" s="23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23"/>
      <c r="T19" s="23"/>
      <c r="U19" s="46"/>
      <c r="V19" s="46"/>
      <c r="W19" s="46"/>
      <c r="X19" s="46"/>
    </row>
    <row r="20" spans="1:70" s="47" customFormat="1" ht="19.95" customHeight="1" x14ac:dyDescent="0.3">
      <c r="A20" s="47" t="s">
        <v>17</v>
      </c>
      <c r="B20" s="48">
        <f>MIN(B2:B18)</f>
        <v>-7.7385590000000004</v>
      </c>
      <c r="C20" s="48">
        <f>MIN(C2:C18)</f>
        <v>41.284602999999997</v>
      </c>
      <c r="D20" s="49">
        <f t="shared" ref="D20:L20" si="0">MIN(D2:D18)</f>
        <v>456</v>
      </c>
      <c r="E20" s="49"/>
      <c r="F20" s="49">
        <f t="shared" si="0"/>
        <v>5.6</v>
      </c>
      <c r="G20" s="49">
        <f t="shared" si="0"/>
        <v>4.3</v>
      </c>
      <c r="H20" s="49">
        <f t="shared" si="0"/>
        <v>0.9</v>
      </c>
      <c r="I20" s="49">
        <f t="shared" si="0"/>
        <v>52</v>
      </c>
      <c r="J20" s="49">
        <f t="shared" si="0"/>
        <v>128</v>
      </c>
      <c r="K20" s="49">
        <f t="shared" si="0"/>
        <v>13</v>
      </c>
      <c r="L20" s="49">
        <f t="shared" si="0"/>
        <v>122</v>
      </c>
      <c r="M20" s="49">
        <f>MIN(M2:M18)</f>
        <v>167</v>
      </c>
      <c r="N20" s="49">
        <f>MIN(N2:N18)</f>
        <v>16.100000000000001</v>
      </c>
      <c r="O20" s="49">
        <f>MIN(O2:O18)</f>
        <v>16.7</v>
      </c>
      <c r="P20" s="49">
        <f>MIN(P2:P18)</f>
        <v>14.8</v>
      </c>
      <c r="Q20" s="49">
        <f>MIN(Q2:Q18)</f>
        <v>69.5</v>
      </c>
      <c r="R20" s="49">
        <f t="shared" ref="R20:BR20" si="1">MIN(R2:R18)</f>
        <v>3.3279999999999998</v>
      </c>
      <c r="S20" s="49">
        <f t="shared" si="1"/>
        <v>3.9159999999999999</v>
      </c>
      <c r="T20" s="49">
        <f t="shared" si="1"/>
        <v>3.327</v>
      </c>
      <c r="U20" s="49">
        <f t="shared" si="1"/>
        <v>0.17799999999999999</v>
      </c>
      <c r="V20" s="49">
        <f t="shared" si="1"/>
        <v>5.5E-2</v>
      </c>
      <c r="W20" s="49">
        <f t="shared" si="1"/>
        <v>0.03</v>
      </c>
      <c r="X20" s="49">
        <f t="shared" si="1"/>
        <v>7.7619999999999996</v>
      </c>
      <c r="Y20" s="49">
        <f t="shared" si="1"/>
        <v>0.16700000000000001</v>
      </c>
      <c r="Z20" s="49">
        <f t="shared" si="1"/>
        <v>1.018</v>
      </c>
      <c r="AA20" s="49">
        <f t="shared" si="1"/>
        <v>-7.1999999999999995E-2</v>
      </c>
      <c r="AB20" s="49">
        <f t="shared" si="1"/>
        <v>0.32</v>
      </c>
      <c r="AC20" s="49">
        <f t="shared" si="1"/>
        <v>0.40600000000000003</v>
      </c>
      <c r="AD20" s="49">
        <f t="shared" si="1"/>
        <v>0.44600000000000001</v>
      </c>
      <c r="AE20" s="49">
        <f t="shared" si="1"/>
        <v>1.7070000000000001</v>
      </c>
      <c r="AF20" s="49">
        <f t="shared" si="1"/>
        <v>2.0289999999999999</v>
      </c>
      <c r="AG20" s="49">
        <f t="shared" si="1"/>
        <v>0.45900000000000002</v>
      </c>
      <c r="AH20" s="49">
        <f t="shared" si="1"/>
        <v>3.84</v>
      </c>
      <c r="AI20" s="49">
        <f t="shared" si="1"/>
        <v>4.3979999999999997</v>
      </c>
      <c r="AJ20" s="49">
        <f t="shared" si="1"/>
        <v>2.7</v>
      </c>
      <c r="AK20" s="49">
        <f t="shared" si="1"/>
        <v>2.6989999999999998</v>
      </c>
      <c r="AL20" s="49">
        <f t="shared" si="1"/>
        <v>6.03</v>
      </c>
      <c r="AM20" s="49">
        <f t="shared" si="1"/>
        <v>6.54</v>
      </c>
      <c r="AN20" s="49">
        <f t="shared" si="1"/>
        <v>4.4999999999999998E-2</v>
      </c>
      <c r="AO20" s="49">
        <f t="shared" si="1"/>
        <v>3.5999999999999997E-2</v>
      </c>
      <c r="AP20" s="49">
        <f t="shared" si="1"/>
        <v>0.73899999999999999</v>
      </c>
      <c r="AQ20" s="49">
        <f t="shared" si="1"/>
        <v>0.751</v>
      </c>
      <c r="AR20" s="49">
        <f t="shared" si="1"/>
        <v>0.99399999999999999</v>
      </c>
      <c r="AS20" s="49">
        <f t="shared" si="1"/>
        <v>1.1220000000000001</v>
      </c>
      <c r="AT20" s="49">
        <f t="shared" si="1"/>
        <v>-6.6000000000000003E-2</v>
      </c>
      <c r="AU20" s="49">
        <f t="shared" si="1"/>
        <v>-8.9999999999999993E-3</v>
      </c>
      <c r="AV20" s="49">
        <f t="shared" si="1"/>
        <v>32.292000000000002</v>
      </c>
      <c r="AW20" s="49">
        <f t="shared" si="1"/>
        <v>32.313000000000002</v>
      </c>
      <c r="AX20" s="49">
        <f t="shared" si="1"/>
        <v>32.378</v>
      </c>
      <c r="AY20" s="49">
        <f t="shared" si="1"/>
        <v>-5.0000000000000001E-3</v>
      </c>
      <c r="AZ20" s="49">
        <f t="shared" si="1"/>
        <v>0.46200000000000002</v>
      </c>
      <c r="BA20" s="49">
        <f t="shared" si="1"/>
        <v>8.9999999999999993E-3</v>
      </c>
      <c r="BB20" s="49">
        <f t="shared" si="1"/>
        <v>0.46899999999999997</v>
      </c>
      <c r="BC20" s="49">
        <f t="shared" si="1"/>
        <v>-1.2E-2</v>
      </c>
      <c r="BD20" s="49">
        <f t="shared" si="1"/>
        <v>-0.66700000000000004</v>
      </c>
      <c r="BE20" s="49">
        <f t="shared" si="1"/>
        <v>-0.67100000000000004</v>
      </c>
      <c r="BF20" s="49">
        <f t="shared" si="1"/>
        <v>4.2999999999999997E-2</v>
      </c>
      <c r="BG20" s="49">
        <f t="shared" si="1"/>
        <v>2.339</v>
      </c>
      <c r="BH20" s="49">
        <f t="shared" si="1"/>
        <v>3.923</v>
      </c>
      <c r="BI20" s="49">
        <f t="shared" si="1"/>
        <v>0</v>
      </c>
      <c r="BJ20" s="49">
        <f t="shared" si="1"/>
        <v>2.339</v>
      </c>
      <c r="BK20" s="49">
        <f t="shared" si="1"/>
        <v>7.766</v>
      </c>
      <c r="BL20" s="49">
        <f t="shared" si="1"/>
        <v>8.6649999999999991</v>
      </c>
      <c r="BM20" s="49">
        <f t="shared" si="1"/>
        <v>0.84699999999999998</v>
      </c>
      <c r="BN20" s="49">
        <f t="shared" si="1"/>
        <v>1.744</v>
      </c>
      <c r="BO20" s="49">
        <f t="shared" si="1"/>
        <v>-0.05</v>
      </c>
      <c r="BP20" s="49">
        <f t="shared" si="1"/>
        <v>2.4910000000000001</v>
      </c>
      <c r="BQ20" s="49">
        <f t="shared" si="1"/>
        <v>26.6</v>
      </c>
      <c r="BR20" s="49">
        <f t="shared" si="1"/>
        <v>55.61</v>
      </c>
    </row>
    <row r="21" spans="1:70" s="47" customFormat="1" ht="19.95" customHeight="1" x14ac:dyDescent="0.3">
      <c r="A21" s="47" t="s">
        <v>17</v>
      </c>
      <c r="B21" s="48">
        <f>+B20+((B25-B20)/3)</f>
        <v>-7.7373180000000001</v>
      </c>
      <c r="C21" s="48">
        <f>+C20+((C25-C20)/3)</f>
        <v>41.285417333333328</v>
      </c>
      <c r="D21" s="49">
        <f t="shared" ref="D21:L21" si="2">+D20+((D25-D20)/3)</f>
        <v>461.66666666666669</v>
      </c>
      <c r="E21" s="49"/>
      <c r="F21" s="49">
        <f t="shared" si="2"/>
        <v>6.0333333333333332</v>
      </c>
      <c r="G21" s="49">
        <f t="shared" si="2"/>
        <v>4.7333333333333334</v>
      </c>
      <c r="H21" s="49">
        <f t="shared" si="2"/>
        <v>1.2666666666666666</v>
      </c>
      <c r="I21" s="49">
        <f t="shared" si="2"/>
        <v>116.66666666666667</v>
      </c>
      <c r="J21" s="49">
        <f t="shared" si="2"/>
        <v>152</v>
      </c>
      <c r="K21" s="49">
        <f t="shared" si="2"/>
        <v>24.333333333333336</v>
      </c>
      <c r="L21" s="49">
        <f t="shared" si="2"/>
        <v>137.33333333333334</v>
      </c>
      <c r="M21" s="49">
        <f>+M20+((M25-M20)/3)</f>
        <v>193</v>
      </c>
      <c r="N21" s="49">
        <f>+N20+((N25-N20)/3)</f>
        <v>17.366666666666667</v>
      </c>
      <c r="O21" s="49">
        <f>+O20+((O25-O20)/3)</f>
        <v>17.733333333333334</v>
      </c>
      <c r="P21" s="49">
        <f>+P20+((P25-P20)/3)</f>
        <v>15.133333333333335</v>
      </c>
      <c r="Q21" s="49">
        <f>+Q20+((Q25-Q20)/3)</f>
        <v>71.86666666666666</v>
      </c>
      <c r="R21" s="49">
        <f t="shared" ref="R21:BR21" si="3">+R20+((R25-R20)/3)</f>
        <v>4.8256666666666668</v>
      </c>
      <c r="S21" s="49">
        <f t="shared" si="3"/>
        <v>5.7856666666666667</v>
      </c>
      <c r="T21" s="49">
        <f t="shared" si="3"/>
        <v>5.2063333333333333</v>
      </c>
      <c r="U21" s="49">
        <f t="shared" si="3"/>
        <v>0.26200000000000001</v>
      </c>
      <c r="V21" s="49">
        <f t="shared" si="3"/>
        <v>8.8333333333333333E-2</v>
      </c>
      <c r="W21" s="49">
        <f t="shared" si="3"/>
        <v>4.6333333333333337E-2</v>
      </c>
      <c r="X21" s="49">
        <f t="shared" si="3"/>
        <v>11.901999999999999</v>
      </c>
      <c r="Y21" s="49">
        <f t="shared" si="3"/>
        <v>0.26066666666666671</v>
      </c>
      <c r="Z21" s="49">
        <f t="shared" si="3"/>
        <v>1.0376666666666667</v>
      </c>
      <c r="AA21" s="49">
        <f t="shared" si="3"/>
        <v>-1.8666666666666672E-2</v>
      </c>
      <c r="AB21" s="49">
        <f t="shared" si="3"/>
        <v>0.36399999999999999</v>
      </c>
      <c r="AC21" s="49">
        <f t="shared" si="3"/>
        <v>0.47466666666666668</v>
      </c>
      <c r="AD21" s="49">
        <f t="shared" si="3"/>
        <v>0.52333333333333332</v>
      </c>
      <c r="AE21" s="49">
        <f t="shared" si="3"/>
        <v>2.1776666666666666</v>
      </c>
      <c r="AF21" s="49">
        <f t="shared" si="3"/>
        <v>2.6733333333333333</v>
      </c>
      <c r="AG21" s="49">
        <f t="shared" si="3"/>
        <v>0.50866666666666671</v>
      </c>
      <c r="AH21" s="49">
        <f t="shared" si="3"/>
        <v>5.9596666666666671</v>
      </c>
      <c r="AI21" s="49">
        <f t="shared" si="3"/>
        <v>6.58</v>
      </c>
      <c r="AJ21" s="49">
        <f t="shared" si="3"/>
        <v>3.162666666666667</v>
      </c>
      <c r="AK21" s="49">
        <f t="shared" si="3"/>
        <v>3.1683333333333334</v>
      </c>
      <c r="AL21" s="49">
        <f t="shared" si="3"/>
        <v>7.8466666666666667</v>
      </c>
      <c r="AM21" s="49">
        <f t="shared" si="3"/>
        <v>10.446666666666667</v>
      </c>
      <c r="AN21" s="49">
        <f t="shared" si="3"/>
        <v>6.3E-2</v>
      </c>
      <c r="AO21" s="49">
        <f t="shared" si="3"/>
        <v>4.7999999999999994E-2</v>
      </c>
      <c r="AP21" s="49">
        <f t="shared" si="3"/>
        <v>0.79133333333333333</v>
      </c>
      <c r="AQ21" s="49">
        <f t="shared" si="3"/>
        <v>0.80166666666666664</v>
      </c>
      <c r="AR21" s="49">
        <f t="shared" si="3"/>
        <v>1.0023333333333333</v>
      </c>
      <c r="AS21" s="49">
        <f t="shared" si="3"/>
        <v>1.2023333333333335</v>
      </c>
      <c r="AT21" s="49">
        <f t="shared" si="3"/>
        <v>-4.1000000000000009E-2</v>
      </c>
      <c r="AU21" s="49">
        <f t="shared" si="3"/>
        <v>1.6E-2</v>
      </c>
      <c r="AV21" s="49">
        <f t="shared" si="3"/>
        <v>40.646999999999998</v>
      </c>
      <c r="AW21" s="49">
        <f t="shared" si="3"/>
        <v>40.727000000000004</v>
      </c>
      <c r="AX21" s="49">
        <f t="shared" si="3"/>
        <v>40.817</v>
      </c>
      <c r="AY21" s="49">
        <f t="shared" si="3"/>
        <v>8.9999999999999976E-3</v>
      </c>
      <c r="AZ21" s="49">
        <f t="shared" si="3"/>
        <v>0.6343333333333333</v>
      </c>
      <c r="BA21" s="49">
        <f t="shared" si="3"/>
        <v>1.4999999999999999E-2</v>
      </c>
      <c r="BB21" s="49">
        <f t="shared" si="3"/>
        <v>0.53</v>
      </c>
      <c r="BC21" s="49">
        <f t="shared" si="3"/>
        <v>-9.3333333333333341E-3</v>
      </c>
      <c r="BD21" s="49">
        <f t="shared" si="3"/>
        <v>-0.50266666666666671</v>
      </c>
      <c r="BE21" s="49">
        <f t="shared" si="3"/>
        <v>-0.505</v>
      </c>
      <c r="BF21" s="49">
        <f t="shared" si="3"/>
        <v>0.06</v>
      </c>
      <c r="BG21" s="49">
        <f t="shared" si="3"/>
        <v>2.6996666666666664</v>
      </c>
      <c r="BH21" s="49">
        <f t="shared" si="3"/>
        <v>6.0513333333333339</v>
      </c>
      <c r="BI21" s="49">
        <f t="shared" si="3"/>
        <v>0</v>
      </c>
      <c r="BJ21" s="49">
        <f t="shared" si="3"/>
        <v>2.6996666666666664</v>
      </c>
      <c r="BK21" s="49">
        <f t="shared" si="3"/>
        <v>11.946333333333332</v>
      </c>
      <c r="BL21" s="49">
        <f t="shared" si="3"/>
        <v>14.258333333333333</v>
      </c>
      <c r="BM21" s="49">
        <f t="shared" si="3"/>
        <v>0.8823333333333333</v>
      </c>
      <c r="BN21" s="49">
        <f t="shared" si="3"/>
        <v>2.3076666666666665</v>
      </c>
      <c r="BO21" s="49">
        <f t="shared" si="3"/>
        <v>-3.6333333333333336E-2</v>
      </c>
      <c r="BP21" s="49">
        <f t="shared" si="3"/>
        <v>3.6356666666666664</v>
      </c>
      <c r="BQ21" s="49">
        <f t="shared" si="3"/>
        <v>29.866666666666667</v>
      </c>
      <c r="BR21" s="49">
        <f t="shared" si="3"/>
        <v>99.913333333333341</v>
      </c>
    </row>
    <row r="22" spans="1:70" s="50" customFormat="1" ht="19.95" customHeight="1" x14ac:dyDescent="0.3">
      <c r="A22" s="50" t="s">
        <v>18</v>
      </c>
      <c r="B22" s="51">
        <f>+B21</f>
        <v>-7.7373180000000001</v>
      </c>
      <c r="C22" s="51">
        <f>+C21</f>
        <v>41.285417333333328</v>
      </c>
      <c r="D22" s="52">
        <f t="shared" ref="D22:L22" si="4">+D21</f>
        <v>461.66666666666669</v>
      </c>
      <c r="E22" s="52"/>
      <c r="F22" s="52">
        <f t="shared" si="4"/>
        <v>6.0333333333333332</v>
      </c>
      <c r="G22" s="52">
        <f t="shared" si="4"/>
        <v>4.7333333333333334</v>
      </c>
      <c r="H22" s="52">
        <f t="shared" si="4"/>
        <v>1.2666666666666666</v>
      </c>
      <c r="I22" s="52">
        <f t="shared" si="4"/>
        <v>116.66666666666667</v>
      </c>
      <c r="J22" s="52">
        <f t="shared" si="4"/>
        <v>152</v>
      </c>
      <c r="K22" s="52">
        <f t="shared" si="4"/>
        <v>24.333333333333336</v>
      </c>
      <c r="L22" s="52">
        <f t="shared" si="4"/>
        <v>137.33333333333334</v>
      </c>
      <c r="M22" s="52">
        <f>+M21</f>
        <v>193</v>
      </c>
      <c r="N22" s="52">
        <f>+N21</f>
        <v>17.366666666666667</v>
      </c>
      <c r="O22" s="52">
        <f>+O21</f>
        <v>17.733333333333334</v>
      </c>
      <c r="P22" s="52">
        <f>+P21</f>
        <v>15.133333333333335</v>
      </c>
      <c r="Q22" s="52">
        <f>+Q21</f>
        <v>71.86666666666666</v>
      </c>
      <c r="R22" s="52">
        <f t="shared" ref="R22:BR22" si="5">+R21</f>
        <v>4.8256666666666668</v>
      </c>
      <c r="S22" s="52">
        <f t="shared" si="5"/>
        <v>5.7856666666666667</v>
      </c>
      <c r="T22" s="52">
        <f t="shared" si="5"/>
        <v>5.2063333333333333</v>
      </c>
      <c r="U22" s="52">
        <f t="shared" si="5"/>
        <v>0.26200000000000001</v>
      </c>
      <c r="V22" s="52">
        <f t="shared" si="5"/>
        <v>8.8333333333333333E-2</v>
      </c>
      <c r="W22" s="52">
        <f t="shared" si="5"/>
        <v>4.6333333333333337E-2</v>
      </c>
      <c r="X22" s="52">
        <f t="shared" si="5"/>
        <v>11.901999999999999</v>
      </c>
      <c r="Y22" s="52">
        <f t="shared" si="5"/>
        <v>0.26066666666666671</v>
      </c>
      <c r="Z22" s="52">
        <f t="shared" si="5"/>
        <v>1.0376666666666667</v>
      </c>
      <c r="AA22" s="52">
        <f t="shared" si="5"/>
        <v>-1.8666666666666672E-2</v>
      </c>
      <c r="AB22" s="52">
        <f t="shared" si="5"/>
        <v>0.36399999999999999</v>
      </c>
      <c r="AC22" s="52">
        <f t="shared" si="5"/>
        <v>0.47466666666666668</v>
      </c>
      <c r="AD22" s="52">
        <f t="shared" si="5"/>
        <v>0.52333333333333332</v>
      </c>
      <c r="AE22" s="52">
        <f t="shared" si="5"/>
        <v>2.1776666666666666</v>
      </c>
      <c r="AF22" s="52">
        <f t="shared" si="5"/>
        <v>2.6733333333333333</v>
      </c>
      <c r="AG22" s="52">
        <f t="shared" si="5"/>
        <v>0.50866666666666671</v>
      </c>
      <c r="AH22" s="52">
        <f t="shared" si="5"/>
        <v>5.9596666666666671</v>
      </c>
      <c r="AI22" s="52">
        <f t="shared" si="5"/>
        <v>6.58</v>
      </c>
      <c r="AJ22" s="52">
        <f t="shared" si="5"/>
        <v>3.162666666666667</v>
      </c>
      <c r="AK22" s="52">
        <f t="shared" si="5"/>
        <v>3.1683333333333334</v>
      </c>
      <c r="AL22" s="52">
        <f t="shared" si="5"/>
        <v>7.8466666666666667</v>
      </c>
      <c r="AM22" s="52">
        <f t="shared" si="5"/>
        <v>10.446666666666667</v>
      </c>
      <c r="AN22" s="52">
        <f t="shared" si="5"/>
        <v>6.3E-2</v>
      </c>
      <c r="AO22" s="52">
        <f t="shared" si="5"/>
        <v>4.7999999999999994E-2</v>
      </c>
      <c r="AP22" s="52">
        <f t="shared" si="5"/>
        <v>0.79133333333333333</v>
      </c>
      <c r="AQ22" s="52">
        <f t="shared" si="5"/>
        <v>0.80166666666666664</v>
      </c>
      <c r="AR22" s="52">
        <f t="shared" si="5"/>
        <v>1.0023333333333333</v>
      </c>
      <c r="AS22" s="52">
        <f t="shared" si="5"/>
        <v>1.2023333333333335</v>
      </c>
      <c r="AT22" s="52">
        <f t="shared" si="5"/>
        <v>-4.1000000000000009E-2</v>
      </c>
      <c r="AU22" s="52">
        <f t="shared" si="5"/>
        <v>1.6E-2</v>
      </c>
      <c r="AV22" s="52">
        <f t="shared" si="5"/>
        <v>40.646999999999998</v>
      </c>
      <c r="AW22" s="52">
        <f t="shared" si="5"/>
        <v>40.727000000000004</v>
      </c>
      <c r="AX22" s="52">
        <f t="shared" si="5"/>
        <v>40.817</v>
      </c>
      <c r="AY22" s="52">
        <f t="shared" si="5"/>
        <v>8.9999999999999976E-3</v>
      </c>
      <c r="AZ22" s="52">
        <f t="shared" si="5"/>
        <v>0.6343333333333333</v>
      </c>
      <c r="BA22" s="52">
        <f t="shared" si="5"/>
        <v>1.4999999999999999E-2</v>
      </c>
      <c r="BB22" s="52">
        <f t="shared" si="5"/>
        <v>0.53</v>
      </c>
      <c r="BC22" s="52">
        <f t="shared" si="5"/>
        <v>-9.3333333333333341E-3</v>
      </c>
      <c r="BD22" s="52">
        <f t="shared" si="5"/>
        <v>-0.50266666666666671</v>
      </c>
      <c r="BE22" s="52">
        <f t="shared" si="5"/>
        <v>-0.505</v>
      </c>
      <c r="BF22" s="52">
        <f t="shared" si="5"/>
        <v>0.06</v>
      </c>
      <c r="BG22" s="52">
        <f t="shared" si="5"/>
        <v>2.6996666666666664</v>
      </c>
      <c r="BH22" s="52">
        <f t="shared" si="5"/>
        <v>6.0513333333333339</v>
      </c>
      <c r="BI22" s="52">
        <f t="shared" si="5"/>
        <v>0</v>
      </c>
      <c r="BJ22" s="52">
        <f t="shared" si="5"/>
        <v>2.6996666666666664</v>
      </c>
      <c r="BK22" s="52">
        <f t="shared" si="5"/>
        <v>11.946333333333332</v>
      </c>
      <c r="BL22" s="52">
        <f t="shared" si="5"/>
        <v>14.258333333333333</v>
      </c>
      <c r="BM22" s="52">
        <f t="shared" si="5"/>
        <v>0.8823333333333333</v>
      </c>
      <c r="BN22" s="52">
        <f t="shared" si="5"/>
        <v>2.3076666666666665</v>
      </c>
      <c r="BO22" s="52">
        <f t="shared" si="5"/>
        <v>-3.6333333333333336E-2</v>
      </c>
      <c r="BP22" s="52">
        <f t="shared" si="5"/>
        <v>3.6356666666666664</v>
      </c>
      <c r="BQ22" s="52">
        <f t="shared" si="5"/>
        <v>29.866666666666667</v>
      </c>
      <c r="BR22" s="52">
        <f t="shared" si="5"/>
        <v>99.913333333333341</v>
      </c>
    </row>
    <row r="23" spans="1:70" s="53" customFormat="1" ht="19.95" customHeight="1" x14ac:dyDescent="0.3">
      <c r="A23" s="50" t="s">
        <v>18</v>
      </c>
      <c r="B23" s="51">
        <f>+B20+(2*((B25-B20)/3))</f>
        <v>-7.7360769999999999</v>
      </c>
      <c r="C23" s="51">
        <f>+C20+(2*((C25-C20)/3))</f>
        <v>41.286231666666666</v>
      </c>
      <c r="D23" s="52">
        <f t="shared" ref="D23:L23" si="6">+D20+(2*((D25-D20)/3))</f>
        <v>467.33333333333331</v>
      </c>
      <c r="E23" s="52"/>
      <c r="F23" s="52">
        <f t="shared" si="6"/>
        <v>6.4666666666666668</v>
      </c>
      <c r="G23" s="52">
        <f t="shared" si="6"/>
        <v>5.1666666666666661</v>
      </c>
      <c r="H23" s="52">
        <f t="shared" si="6"/>
        <v>1.6333333333333333</v>
      </c>
      <c r="I23" s="52">
        <f t="shared" si="6"/>
        <v>181.33333333333334</v>
      </c>
      <c r="J23" s="52">
        <f t="shared" si="6"/>
        <v>176</v>
      </c>
      <c r="K23" s="52">
        <f t="shared" si="6"/>
        <v>35.666666666666671</v>
      </c>
      <c r="L23" s="52">
        <f t="shared" si="6"/>
        <v>152.66666666666666</v>
      </c>
      <c r="M23" s="52">
        <f>+M20+(2*((M25-M20)/3))</f>
        <v>219</v>
      </c>
      <c r="N23" s="52">
        <f>+N20+(2*((N25-N20)/3))</f>
        <v>18.633333333333333</v>
      </c>
      <c r="O23" s="52">
        <f>+O20+(2*((O25-O20)/3))</f>
        <v>18.766666666666666</v>
      </c>
      <c r="P23" s="52">
        <f>+P20+(2*((P25-P20)/3))</f>
        <v>15.466666666666667</v>
      </c>
      <c r="Q23" s="52">
        <f>+Q20+(2*((Q25-Q20)/3))</f>
        <v>74.233333333333334</v>
      </c>
      <c r="R23" s="52">
        <f t="shared" ref="R23:BR23" si="7">+R20+(2*((R25-R20)/3))</f>
        <v>6.3233333333333333</v>
      </c>
      <c r="S23" s="52">
        <f t="shared" si="7"/>
        <v>7.6553333333333331</v>
      </c>
      <c r="T23" s="52">
        <f t="shared" si="7"/>
        <v>7.0856666666666666</v>
      </c>
      <c r="U23" s="52">
        <f t="shared" si="7"/>
        <v>0.34599999999999997</v>
      </c>
      <c r="V23" s="52">
        <f t="shared" si="7"/>
        <v>0.12166666666666667</v>
      </c>
      <c r="W23" s="52">
        <f t="shared" si="7"/>
        <v>6.2666666666666676E-2</v>
      </c>
      <c r="X23" s="52">
        <f t="shared" si="7"/>
        <v>16.041999999999998</v>
      </c>
      <c r="Y23" s="52">
        <f t="shared" si="7"/>
        <v>0.35433333333333339</v>
      </c>
      <c r="Z23" s="52">
        <f t="shared" si="7"/>
        <v>1.0573333333333332</v>
      </c>
      <c r="AA23" s="52">
        <f t="shared" si="7"/>
        <v>3.4666666666666651E-2</v>
      </c>
      <c r="AB23" s="52">
        <f t="shared" si="7"/>
        <v>0.40800000000000003</v>
      </c>
      <c r="AC23" s="52">
        <f t="shared" si="7"/>
        <v>0.54333333333333333</v>
      </c>
      <c r="AD23" s="52">
        <f t="shared" si="7"/>
        <v>0.60066666666666668</v>
      </c>
      <c r="AE23" s="52">
        <f t="shared" si="7"/>
        <v>2.6483333333333334</v>
      </c>
      <c r="AF23" s="52">
        <f t="shared" si="7"/>
        <v>3.3176666666666668</v>
      </c>
      <c r="AG23" s="52">
        <f t="shared" si="7"/>
        <v>0.55833333333333335</v>
      </c>
      <c r="AH23" s="52">
        <f t="shared" si="7"/>
        <v>8.0793333333333344</v>
      </c>
      <c r="AI23" s="52">
        <f t="shared" si="7"/>
        <v>8.7620000000000005</v>
      </c>
      <c r="AJ23" s="52">
        <f t="shared" si="7"/>
        <v>3.6253333333333333</v>
      </c>
      <c r="AK23" s="52">
        <f t="shared" si="7"/>
        <v>3.6376666666666666</v>
      </c>
      <c r="AL23" s="52">
        <f t="shared" si="7"/>
        <v>9.663333333333334</v>
      </c>
      <c r="AM23" s="52">
        <f t="shared" si="7"/>
        <v>14.353333333333335</v>
      </c>
      <c r="AN23" s="52">
        <f t="shared" si="7"/>
        <v>8.1000000000000003E-2</v>
      </c>
      <c r="AO23" s="52">
        <f t="shared" si="7"/>
        <v>0.06</v>
      </c>
      <c r="AP23" s="52">
        <f t="shared" si="7"/>
        <v>0.84366666666666668</v>
      </c>
      <c r="AQ23" s="52">
        <f t="shared" si="7"/>
        <v>0.85233333333333339</v>
      </c>
      <c r="AR23" s="52">
        <f t="shared" si="7"/>
        <v>1.0106666666666666</v>
      </c>
      <c r="AS23" s="52">
        <f t="shared" si="7"/>
        <v>1.2826666666666666</v>
      </c>
      <c r="AT23" s="52">
        <f t="shared" si="7"/>
        <v>-1.6000000000000007E-2</v>
      </c>
      <c r="AU23" s="52">
        <f t="shared" si="7"/>
        <v>4.0999999999999995E-2</v>
      </c>
      <c r="AV23" s="52">
        <f t="shared" si="7"/>
        <v>49.001999999999995</v>
      </c>
      <c r="AW23" s="52">
        <f t="shared" si="7"/>
        <v>49.141000000000005</v>
      </c>
      <c r="AX23" s="52">
        <f t="shared" si="7"/>
        <v>49.256</v>
      </c>
      <c r="AY23" s="52">
        <f t="shared" si="7"/>
        <v>2.2999999999999996E-2</v>
      </c>
      <c r="AZ23" s="52">
        <f t="shared" si="7"/>
        <v>0.80666666666666664</v>
      </c>
      <c r="BA23" s="52">
        <f t="shared" si="7"/>
        <v>2.1000000000000001E-2</v>
      </c>
      <c r="BB23" s="52">
        <f t="shared" si="7"/>
        <v>0.59099999999999997</v>
      </c>
      <c r="BC23" s="52">
        <f t="shared" si="7"/>
        <v>-6.6666666666666671E-3</v>
      </c>
      <c r="BD23" s="52">
        <f t="shared" si="7"/>
        <v>-0.33833333333333332</v>
      </c>
      <c r="BE23" s="52">
        <f t="shared" si="7"/>
        <v>-0.33900000000000002</v>
      </c>
      <c r="BF23" s="52">
        <f t="shared" si="7"/>
        <v>7.6999999999999999E-2</v>
      </c>
      <c r="BG23" s="52">
        <f t="shared" si="7"/>
        <v>3.0603333333333333</v>
      </c>
      <c r="BH23" s="52">
        <f t="shared" si="7"/>
        <v>8.179666666666666</v>
      </c>
      <c r="BI23" s="52">
        <f t="shared" si="7"/>
        <v>0</v>
      </c>
      <c r="BJ23" s="52">
        <f t="shared" si="7"/>
        <v>3.0603333333333333</v>
      </c>
      <c r="BK23" s="52">
        <f t="shared" si="7"/>
        <v>16.126666666666665</v>
      </c>
      <c r="BL23" s="52">
        <f t="shared" si="7"/>
        <v>19.851666666666667</v>
      </c>
      <c r="BM23" s="52">
        <f t="shared" si="7"/>
        <v>0.91766666666666663</v>
      </c>
      <c r="BN23" s="52">
        <f t="shared" si="7"/>
        <v>2.8713333333333333</v>
      </c>
      <c r="BO23" s="52">
        <f t="shared" si="7"/>
        <v>-2.2666666666666668E-2</v>
      </c>
      <c r="BP23" s="52">
        <f t="shared" si="7"/>
        <v>4.7803333333333331</v>
      </c>
      <c r="BQ23" s="52">
        <f t="shared" si="7"/>
        <v>33.133333333333333</v>
      </c>
      <c r="BR23" s="52">
        <f t="shared" si="7"/>
        <v>144.2166666666667</v>
      </c>
    </row>
    <row r="24" spans="1:70" s="57" customFormat="1" ht="19.95" customHeight="1" x14ac:dyDescent="0.3">
      <c r="A24" s="54" t="s">
        <v>19</v>
      </c>
      <c r="B24" s="55">
        <f>+B23</f>
        <v>-7.7360769999999999</v>
      </c>
      <c r="C24" s="55">
        <f>+C23</f>
        <v>41.286231666666666</v>
      </c>
      <c r="D24" s="56">
        <f t="shared" ref="D24:L24" si="8">+D23</f>
        <v>467.33333333333331</v>
      </c>
      <c r="E24" s="56"/>
      <c r="F24" s="56">
        <f t="shared" si="8"/>
        <v>6.4666666666666668</v>
      </c>
      <c r="G24" s="56">
        <f t="shared" si="8"/>
        <v>5.1666666666666661</v>
      </c>
      <c r="H24" s="56">
        <f t="shared" si="8"/>
        <v>1.6333333333333333</v>
      </c>
      <c r="I24" s="56">
        <f t="shared" si="8"/>
        <v>181.33333333333334</v>
      </c>
      <c r="J24" s="56">
        <f t="shared" si="8"/>
        <v>176</v>
      </c>
      <c r="K24" s="56">
        <f t="shared" si="8"/>
        <v>35.666666666666671</v>
      </c>
      <c r="L24" s="56">
        <f t="shared" si="8"/>
        <v>152.66666666666666</v>
      </c>
      <c r="M24" s="56">
        <f>+M23</f>
        <v>219</v>
      </c>
      <c r="N24" s="56">
        <f>+N23</f>
        <v>18.633333333333333</v>
      </c>
      <c r="O24" s="56">
        <f>+O23</f>
        <v>18.766666666666666</v>
      </c>
      <c r="P24" s="56">
        <f>+P23</f>
        <v>15.466666666666667</v>
      </c>
      <c r="Q24" s="56">
        <f>+Q23</f>
        <v>74.233333333333334</v>
      </c>
      <c r="R24" s="56">
        <f t="shared" ref="R24:BR24" si="9">+R23</f>
        <v>6.3233333333333333</v>
      </c>
      <c r="S24" s="56">
        <f t="shared" si="9"/>
        <v>7.6553333333333331</v>
      </c>
      <c r="T24" s="56">
        <f t="shared" si="9"/>
        <v>7.0856666666666666</v>
      </c>
      <c r="U24" s="56">
        <f t="shared" si="9"/>
        <v>0.34599999999999997</v>
      </c>
      <c r="V24" s="56">
        <f t="shared" si="9"/>
        <v>0.12166666666666667</v>
      </c>
      <c r="W24" s="56">
        <f t="shared" si="9"/>
        <v>6.2666666666666676E-2</v>
      </c>
      <c r="X24" s="56">
        <f t="shared" si="9"/>
        <v>16.041999999999998</v>
      </c>
      <c r="Y24" s="56">
        <f t="shared" si="9"/>
        <v>0.35433333333333339</v>
      </c>
      <c r="Z24" s="56">
        <f t="shared" si="9"/>
        <v>1.0573333333333332</v>
      </c>
      <c r="AA24" s="56">
        <f t="shared" si="9"/>
        <v>3.4666666666666651E-2</v>
      </c>
      <c r="AB24" s="56">
        <f t="shared" si="9"/>
        <v>0.40800000000000003</v>
      </c>
      <c r="AC24" s="56">
        <f t="shared" si="9"/>
        <v>0.54333333333333333</v>
      </c>
      <c r="AD24" s="56">
        <f t="shared" si="9"/>
        <v>0.60066666666666668</v>
      </c>
      <c r="AE24" s="56">
        <f t="shared" si="9"/>
        <v>2.6483333333333334</v>
      </c>
      <c r="AF24" s="56">
        <f t="shared" si="9"/>
        <v>3.3176666666666668</v>
      </c>
      <c r="AG24" s="56">
        <f t="shared" si="9"/>
        <v>0.55833333333333335</v>
      </c>
      <c r="AH24" s="56">
        <f t="shared" si="9"/>
        <v>8.0793333333333344</v>
      </c>
      <c r="AI24" s="56">
        <f t="shared" si="9"/>
        <v>8.7620000000000005</v>
      </c>
      <c r="AJ24" s="56">
        <f t="shared" si="9"/>
        <v>3.6253333333333333</v>
      </c>
      <c r="AK24" s="56">
        <f t="shared" si="9"/>
        <v>3.6376666666666666</v>
      </c>
      <c r="AL24" s="56">
        <f t="shared" si="9"/>
        <v>9.663333333333334</v>
      </c>
      <c r="AM24" s="56">
        <f t="shared" si="9"/>
        <v>14.353333333333335</v>
      </c>
      <c r="AN24" s="56">
        <f t="shared" si="9"/>
        <v>8.1000000000000003E-2</v>
      </c>
      <c r="AO24" s="56">
        <f t="shared" si="9"/>
        <v>0.06</v>
      </c>
      <c r="AP24" s="56">
        <f t="shared" si="9"/>
        <v>0.84366666666666668</v>
      </c>
      <c r="AQ24" s="56">
        <f t="shared" si="9"/>
        <v>0.85233333333333339</v>
      </c>
      <c r="AR24" s="56">
        <f t="shared" si="9"/>
        <v>1.0106666666666666</v>
      </c>
      <c r="AS24" s="56">
        <f t="shared" si="9"/>
        <v>1.2826666666666666</v>
      </c>
      <c r="AT24" s="56">
        <f t="shared" si="9"/>
        <v>-1.6000000000000007E-2</v>
      </c>
      <c r="AU24" s="56">
        <f t="shared" si="9"/>
        <v>4.0999999999999995E-2</v>
      </c>
      <c r="AV24" s="56">
        <f t="shared" si="9"/>
        <v>49.001999999999995</v>
      </c>
      <c r="AW24" s="56">
        <f t="shared" si="9"/>
        <v>49.141000000000005</v>
      </c>
      <c r="AX24" s="56">
        <f t="shared" si="9"/>
        <v>49.256</v>
      </c>
      <c r="AY24" s="56">
        <f t="shared" si="9"/>
        <v>2.2999999999999996E-2</v>
      </c>
      <c r="AZ24" s="56">
        <f t="shared" si="9"/>
        <v>0.80666666666666664</v>
      </c>
      <c r="BA24" s="56">
        <f t="shared" si="9"/>
        <v>2.1000000000000001E-2</v>
      </c>
      <c r="BB24" s="56">
        <f t="shared" si="9"/>
        <v>0.59099999999999997</v>
      </c>
      <c r="BC24" s="56">
        <f t="shared" si="9"/>
        <v>-6.6666666666666671E-3</v>
      </c>
      <c r="BD24" s="56">
        <f t="shared" si="9"/>
        <v>-0.33833333333333332</v>
      </c>
      <c r="BE24" s="56">
        <f t="shared" si="9"/>
        <v>-0.33900000000000002</v>
      </c>
      <c r="BF24" s="56">
        <f t="shared" si="9"/>
        <v>7.6999999999999999E-2</v>
      </c>
      <c r="BG24" s="56">
        <f t="shared" si="9"/>
        <v>3.0603333333333333</v>
      </c>
      <c r="BH24" s="56">
        <f t="shared" si="9"/>
        <v>8.179666666666666</v>
      </c>
      <c r="BI24" s="56">
        <f t="shared" si="9"/>
        <v>0</v>
      </c>
      <c r="BJ24" s="56">
        <f t="shared" si="9"/>
        <v>3.0603333333333333</v>
      </c>
      <c r="BK24" s="56">
        <f t="shared" si="9"/>
        <v>16.126666666666665</v>
      </c>
      <c r="BL24" s="56">
        <f t="shared" si="9"/>
        <v>19.851666666666667</v>
      </c>
      <c r="BM24" s="56">
        <f t="shared" si="9"/>
        <v>0.91766666666666663</v>
      </c>
      <c r="BN24" s="56">
        <f t="shared" si="9"/>
        <v>2.8713333333333333</v>
      </c>
      <c r="BO24" s="56">
        <f t="shared" si="9"/>
        <v>-2.2666666666666668E-2</v>
      </c>
      <c r="BP24" s="56">
        <f t="shared" si="9"/>
        <v>4.7803333333333331</v>
      </c>
      <c r="BQ24" s="56">
        <f t="shared" si="9"/>
        <v>33.133333333333333</v>
      </c>
      <c r="BR24" s="56">
        <f t="shared" si="9"/>
        <v>144.2166666666667</v>
      </c>
    </row>
    <row r="25" spans="1:70" s="57" customFormat="1" ht="19.95" customHeight="1" x14ac:dyDescent="0.3">
      <c r="A25" s="54" t="s">
        <v>19</v>
      </c>
      <c r="B25" s="55">
        <f>MAX(B2:B18)</f>
        <v>-7.7348359999999996</v>
      </c>
      <c r="C25" s="55">
        <f>MAX(C2:C18)</f>
        <v>41.287045999999997</v>
      </c>
      <c r="D25" s="56">
        <f t="shared" ref="D25:L25" si="10">MAX(D2:D18)</f>
        <v>473</v>
      </c>
      <c r="E25" s="56"/>
      <c r="F25" s="56">
        <f t="shared" si="10"/>
        <v>6.9</v>
      </c>
      <c r="G25" s="56">
        <f t="shared" si="10"/>
        <v>5.6</v>
      </c>
      <c r="H25" s="56">
        <f t="shared" si="10"/>
        <v>2</v>
      </c>
      <c r="I25" s="56">
        <f t="shared" si="10"/>
        <v>246</v>
      </c>
      <c r="J25" s="56">
        <f t="shared" si="10"/>
        <v>200</v>
      </c>
      <c r="K25" s="56">
        <f t="shared" si="10"/>
        <v>47</v>
      </c>
      <c r="L25" s="56">
        <f t="shared" si="10"/>
        <v>168</v>
      </c>
      <c r="M25" s="56">
        <f>MAX(M2:M18)</f>
        <v>245</v>
      </c>
      <c r="N25" s="56">
        <f>MAX(N2:N18)</f>
        <v>19.899999999999999</v>
      </c>
      <c r="O25" s="56">
        <f>MAX(O2:O18)</f>
        <v>19.8</v>
      </c>
      <c r="P25" s="56">
        <f>MAX(P2:P18)</f>
        <v>15.8</v>
      </c>
      <c r="Q25" s="56">
        <f>MAX(Q2:Q18)</f>
        <v>76.599999999999994</v>
      </c>
      <c r="R25" s="56">
        <f t="shared" ref="R25:BR25" si="11">MAX(R2:R18)</f>
        <v>7.8209999999999997</v>
      </c>
      <c r="S25" s="56">
        <f t="shared" si="11"/>
        <v>9.5250000000000004</v>
      </c>
      <c r="T25" s="56">
        <f t="shared" si="11"/>
        <v>8.9649999999999999</v>
      </c>
      <c r="U25" s="56">
        <f t="shared" si="11"/>
        <v>0.43</v>
      </c>
      <c r="V25" s="56">
        <f t="shared" si="11"/>
        <v>0.155</v>
      </c>
      <c r="W25" s="56">
        <f t="shared" si="11"/>
        <v>7.9000000000000001E-2</v>
      </c>
      <c r="X25" s="56">
        <f t="shared" si="11"/>
        <v>20.181999999999999</v>
      </c>
      <c r="Y25" s="56">
        <f t="shared" si="11"/>
        <v>0.44800000000000001</v>
      </c>
      <c r="Z25" s="56">
        <f t="shared" si="11"/>
        <v>1.077</v>
      </c>
      <c r="AA25" s="56">
        <f t="shared" si="11"/>
        <v>8.7999999999999995E-2</v>
      </c>
      <c r="AB25" s="56">
        <f t="shared" si="11"/>
        <v>0.45200000000000001</v>
      </c>
      <c r="AC25" s="56">
        <f t="shared" si="11"/>
        <v>0.61199999999999999</v>
      </c>
      <c r="AD25" s="56">
        <f t="shared" si="11"/>
        <v>0.67800000000000005</v>
      </c>
      <c r="AE25" s="56">
        <f t="shared" si="11"/>
        <v>3.1190000000000002</v>
      </c>
      <c r="AF25" s="56">
        <f t="shared" si="11"/>
        <v>3.9620000000000002</v>
      </c>
      <c r="AG25" s="56">
        <f t="shared" si="11"/>
        <v>0.60799999999999998</v>
      </c>
      <c r="AH25" s="56">
        <f t="shared" si="11"/>
        <v>10.199</v>
      </c>
      <c r="AI25" s="56">
        <f t="shared" si="11"/>
        <v>10.944000000000001</v>
      </c>
      <c r="AJ25" s="56">
        <f t="shared" si="11"/>
        <v>4.0880000000000001</v>
      </c>
      <c r="AK25" s="56">
        <f t="shared" si="11"/>
        <v>4.1070000000000002</v>
      </c>
      <c r="AL25" s="56">
        <f t="shared" si="11"/>
        <v>11.48</v>
      </c>
      <c r="AM25" s="56">
        <f t="shared" si="11"/>
        <v>18.260000000000002</v>
      </c>
      <c r="AN25" s="56">
        <f t="shared" si="11"/>
        <v>9.9000000000000005E-2</v>
      </c>
      <c r="AO25" s="56">
        <f t="shared" si="11"/>
        <v>7.1999999999999995E-2</v>
      </c>
      <c r="AP25" s="56">
        <f t="shared" si="11"/>
        <v>0.89600000000000002</v>
      </c>
      <c r="AQ25" s="56">
        <f t="shared" si="11"/>
        <v>0.90300000000000002</v>
      </c>
      <c r="AR25" s="56">
        <f t="shared" si="11"/>
        <v>1.0189999999999999</v>
      </c>
      <c r="AS25" s="56">
        <f t="shared" si="11"/>
        <v>1.363</v>
      </c>
      <c r="AT25" s="56">
        <f t="shared" si="11"/>
        <v>8.9999999999999993E-3</v>
      </c>
      <c r="AU25" s="56">
        <f t="shared" si="11"/>
        <v>6.6000000000000003E-2</v>
      </c>
      <c r="AV25" s="56">
        <f t="shared" si="11"/>
        <v>57.356999999999999</v>
      </c>
      <c r="AW25" s="56">
        <f t="shared" si="11"/>
        <v>57.555</v>
      </c>
      <c r="AX25" s="56">
        <f t="shared" si="11"/>
        <v>57.695</v>
      </c>
      <c r="AY25" s="56">
        <f t="shared" si="11"/>
        <v>3.6999999999999998E-2</v>
      </c>
      <c r="AZ25" s="56">
        <f t="shared" si="11"/>
        <v>0.97899999999999998</v>
      </c>
      <c r="BA25" s="56">
        <f t="shared" si="11"/>
        <v>2.7E-2</v>
      </c>
      <c r="BB25" s="56">
        <f t="shared" si="11"/>
        <v>0.65200000000000002</v>
      </c>
      <c r="BC25" s="56">
        <f t="shared" si="11"/>
        <v>-4.0000000000000001E-3</v>
      </c>
      <c r="BD25" s="56">
        <f t="shared" si="11"/>
        <v>-0.17399999999999999</v>
      </c>
      <c r="BE25" s="56">
        <f t="shared" si="11"/>
        <v>-0.17299999999999999</v>
      </c>
      <c r="BF25" s="56">
        <f t="shared" si="11"/>
        <v>9.4E-2</v>
      </c>
      <c r="BG25" s="56">
        <f t="shared" si="11"/>
        <v>3.4209999999999998</v>
      </c>
      <c r="BH25" s="56">
        <f t="shared" si="11"/>
        <v>10.308</v>
      </c>
      <c r="BI25" s="56">
        <f t="shared" si="11"/>
        <v>0</v>
      </c>
      <c r="BJ25" s="56">
        <f t="shared" si="11"/>
        <v>3.4209999999999998</v>
      </c>
      <c r="BK25" s="56">
        <f t="shared" si="11"/>
        <v>20.306999999999999</v>
      </c>
      <c r="BL25" s="56">
        <f t="shared" si="11"/>
        <v>25.445</v>
      </c>
      <c r="BM25" s="56">
        <f t="shared" si="11"/>
        <v>0.95299999999999996</v>
      </c>
      <c r="BN25" s="56">
        <f t="shared" si="11"/>
        <v>3.4350000000000001</v>
      </c>
      <c r="BO25" s="56">
        <f t="shared" si="11"/>
        <v>-8.9999999999999993E-3</v>
      </c>
      <c r="BP25" s="56">
        <f t="shared" si="11"/>
        <v>5.9249999999999998</v>
      </c>
      <c r="BQ25" s="56">
        <f t="shared" si="11"/>
        <v>36.4</v>
      </c>
      <c r="BR25" s="56">
        <f t="shared" si="11"/>
        <v>188.52</v>
      </c>
    </row>
    <row r="26" spans="1:70" ht="15" customHeight="1" x14ac:dyDescent="0.3">
      <c r="R26" s="56"/>
      <c r="S26" s="56"/>
      <c r="T26" s="56"/>
      <c r="U26" s="56"/>
      <c r="V26" s="56"/>
      <c r="W26" s="56"/>
      <c r="X26" s="56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  <c r="BP26" s="57"/>
      <c r="BQ26" s="57"/>
      <c r="BR26" s="57"/>
    </row>
    <row r="27" spans="1:70" ht="15" customHeight="1" x14ac:dyDescent="0.3"/>
    <row r="28" spans="1:70" ht="15" customHeight="1" x14ac:dyDescent="0.3"/>
    <row r="29" spans="1:70" ht="15" customHeight="1" x14ac:dyDescent="0.3"/>
    <row r="30" spans="1:70" ht="15" customHeight="1" x14ac:dyDescent="0.3"/>
    <row r="31" spans="1:70" ht="15" customHeight="1" x14ac:dyDescent="0.3"/>
  </sheetData>
  <phoneticPr fontId="1" type="noConversion"/>
  <hyperlinks>
    <hyperlink ref="E15" location="Indice!A1" display="&lt;"/>
    <hyperlink ref="A1" location="Indice!A1" display="Pt"/>
  </hyperlink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pane ySplit="1" topLeftCell="A2" activePane="bottomLeft" state="frozen"/>
      <selection pane="bottomLeft" activeCell="A2" sqref="A2:D5"/>
    </sheetView>
  </sheetViews>
  <sheetFormatPr defaultColWidth="8.88671875" defaultRowHeight="14.4" x14ac:dyDescent="0.3"/>
  <cols>
    <col min="1" max="1" width="8.88671875" style="20"/>
    <col min="2" max="2" width="11.5546875" style="20" customWidth="1"/>
    <col min="3" max="3" width="12.33203125" style="20" customWidth="1"/>
    <col min="4" max="16384" width="8.88671875" style="20"/>
  </cols>
  <sheetData>
    <row r="1" spans="1:5" ht="28.95" customHeight="1" x14ac:dyDescent="0.3">
      <c r="A1" s="70" t="s">
        <v>34</v>
      </c>
      <c r="B1" s="16" t="s">
        <v>32</v>
      </c>
      <c r="C1" s="16" t="s">
        <v>33</v>
      </c>
      <c r="D1" s="15" t="s">
        <v>8</v>
      </c>
      <c r="E1" s="71"/>
    </row>
    <row r="2" spans="1:5" ht="19.95" customHeight="1" x14ac:dyDescent="0.3">
      <c r="A2" s="16" t="s">
        <v>30</v>
      </c>
      <c r="B2" s="16">
        <v>-7.7386410000000003</v>
      </c>
      <c r="C2" s="16">
        <v>41.284579000000001</v>
      </c>
      <c r="D2" s="23">
        <v>471</v>
      </c>
    </row>
    <row r="3" spans="1:5" ht="19.95" customHeight="1" x14ac:dyDescent="0.3">
      <c r="A3" s="16" t="s">
        <v>28</v>
      </c>
      <c r="B3" s="16">
        <v>-7.7386439999999999</v>
      </c>
      <c r="C3" s="16">
        <v>41.287094000000003</v>
      </c>
      <c r="D3" s="23">
        <v>456</v>
      </c>
    </row>
    <row r="4" spans="1:5" ht="19.95" customHeight="1" x14ac:dyDescent="0.3">
      <c r="A4" s="16" t="s">
        <v>29</v>
      </c>
      <c r="B4" s="16">
        <v>-7.7347070000000002</v>
      </c>
      <c r="C4" s="16">
        <v>41.286959000000003</v>
      </c>
      <c r="D4" s="23">
        <v>471</v>
      </c>
    </row>
    <row r="5" spans="1:5" ht="19.95" customHeight="1" x14ac:dyDescent="0.3">
      <c r="A5" s="16" t="s">
        <v>31</v>
      </c>
      <c r="B5" s="16">
        <v>-7.7347089999999996</v>
      </c>
      <c r="C5" s="16">
        <v>41.284550000000003</v>
      </c>
      <c r="D5" s="23">
        <v>473</v>
      </c>
    </row>
  </sheetData>
  <hyperlinks>
    <hyperlink ref="A1" location="Indice!A1" display="Pt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pane ySplit="1" topLeftCell="A2" activePane="bottomLeft" state="frozen"/>
      <selection pane="bottomLeft" activeCell="B1" sqref="B1:D13"/>
    </sheetView>
  </sheetViews>
  <sheetFormatPr defaultRowHeight="14.4" x14ac:dyDescent="0.3"/>
  <cols>
    <col min="2" max="2" width="9.33203125" style="8" bestFit="1" customWidth="1"/>
    <col min="3" max="3" width="9.5546875" style="8" bestFit="1" customWidth="1"/>
  </cols>
  <sheetData>
    <row r="1" spans="1:5" s="20" customFormat="1" ht="25.2" customHeight="1" x14ac:dyDescent="0.25">
      <c r="A1" s="70" t="s">
        <v>40</v>
      </c>
      <c r="B1" s="35" t="s">
        <v>32</v>
      </c>
      <c r="C1" s="35" t="s">
        <v>33</v>
      </c>
      <c r="D1" s="22" t="s">
        <v>8</v>
      </c>
      <c r="E1" s="72"/>
    </row>
    <row r="2" spans="1:5" s="20" customFormat="1" ht="25.2" customHeight="1" x14ac:dyDescent="0.3">
      <c r="A2" s="22" t="s">
        <v>27</v>
      </c>
      <c r="B2" s="35">
        <v>-7.7376699999999996</v>
      </c>
      <c r="C2" s="35">
        <v>41.286647000000002</v>
      </c>
      <c r="D2" s="22">
        <v>456</v>
      </c>
    </row>
    <row r="3" spans="1:5" s="20" customFormat="1" ht="25.2" customHeight="1" x14ac:dyDescent="0.3">
      <c r="A3" s="22" t="s">
        <v>24</v>
      </c>
      <c r="B3" s="35">
        <v>-7.7368110000000003</v>
      </c>
      <c r="C3" s="35">
        <v>41.286082999999998</v>
      </c>
      <c r="D3" s="22">
        <v>463</v>
      </c>
    </row>
    <row r="4" spans="1:5" s="20" customFormat="1" ht="25.2" customHeight="1" x14ac:dyDescent="0.3">
      <c r="A4" s="22" t="s">
        <v>25</v>
      </c>
      <c r="B4" s="35">
        <v>-7.7370660000000004</v>
      </c>
      <c r="C4" s="35">
        <v>41.285677999999997</v>
      </c>
      <c r="D4" s="22">
        <v>466</v>
      </c>
    </row>
    <row r="5" spans="1:5" s="20" customFormat="1" ht="25.2" customHeight="1" x14ac:dyDescent="0.3">
      <c r="A5" s="22" t="s">
        <v>2</v>
      </c>
      <c r="B5" s="35">
        <v>-7.7379170000000004</v>
      </c>
      <c r="C5" s="35">
        <v>41.285621999999996</v>
      </c>
      <c r="D5" s="22">
        <v>461</v>
      </c>
    </row>
    <row r="6" spans="1:5" s="20" customFormat="1" ht="25.2" customHeight="1" x14ac:dyDescent="0.3">
      <c r="A6" s="22" t="s">
        <v>3</v>
      </c>
      <c r="B6" s="35">
        <v>-7.7380019999999998</v>
      </c>
      <c r="C6" s="35">
        <v>41.285277000000001</v>
      </c>
      <c r="D6" s="22">
        <v>466</v>
      </c>
    </row>
    <row r="7" spans="1:5" s="20" customFormat="1" ht="25.2" customHeight="1" x14ac:dyDescent="0.3">
      <c r="A7" s="22" t="s">
        <v>4</v>
      </c>
      <c r="B7" s="35">
        <v>-7.7380300000000002</v>
      </c>
      <c r="C7" s="35">
        <v>41.284965</v>
      </c>
      <c r="D7" s="22">
        <v>470</v>
      </c>
    </row>
    <row r="8" spans="1:5" s="20" customFormat="1" ht="25.2" customHeight="1" x14ac:dyDescent="0.3">
      <c r="A8" s="22" t="s">
        <v>5</v>
      </c>
      <c r="B8" s="35">
        <v>-7.7373820000000002</v>
      </c>
      <c r="C8" s="35">
        <v>41.284945</v>
      </c>
      <c r="D8" s="22">
        <v>468</v>
      </c>
    </row>
    <row r="9" spans="1:5" s="20" customFormat="1" ht="25.2" customHeight="1" x14ac:dyDescent="0.3">
      <c r="A9" s="22" t="s">
        <v>6</v>
      </c>
      <c r="B9" s="35">
        <v>-7.7365919999999999</v>
      </c>
      <c r="C9" s="35">
        <v>41.284948999999997</v>
      </c>
      <c r="D9" s="22">
        <v>471</v>
      </c>
    </row>
    <row r="10" spans="1:5" s="20" customFormat="1" ht="25.2" customHeight="1" x14ac:dyDescent="0.3">
      <c r="A10" s="22" t="s">
        <v>7</v>
      </c>
      <c r="B10" s="35">
        <v>-7.7358909999999996</v>
      </c>
      <c r="C10" s="35">
        <v>41.284896000000003</v>
      </c>
      <c r="D10" s="22">
        <v>473</v>
      </c>
    </row>
    <row r="11" spans="1:5" s="20" customFormat="1" ht="25.2" customHeight="1" x14ac:dyDescent="0.3">
      <c r="A11" s="22" t="s">
        <v>0</v>
      </c>
      <c r="B11" s="35">
        <v>-7.7350849999999998</v>
      </c>
      <c r="C11" s="35">
        <v>41.285727000000001</v>
      </c>
      <c r="D11" s="22">
        <v>471</v>
      </c>
    </row>
    <row r="12" spans="1:5" s="20" customFormat="1" ht="25.2" customHeight="1" x14ac:dyDescent="0.3">
      <c r="A12" s="22" t="s">
        <v>1</v>
      </c>
      <c r="B12" s="35">
        <v>-7.7357449999999996</v>
      </c>
      <c r="C12" s="35">
        <v>41.285881000000003</v>
      </c>
      <c r="D12" s="22">
        <v>465</v>
      </c>
    </row>
    <row r="13" spans="1:5" s="20" customFormat="1" ht="25.2" customHeight="1" x14ac:dyDescent="0.3">
      <c r="A13" s="22" t="s">
        <v>26</v>
      </c>
      <c r="B13" s="35">
        <v>-7.7359439999999999</v>
      </c>
      <c r="C13" s="35">
        <v>41.285592999999999</v>
      </c>
      <c r="D13" s="22">
        <v>468</v>
      </c>
    </row>
    <row r="14" spans="1:5" s="20" customFormat="1" ht="25.2" customHeight="1" x14ac:dyDescent="0.3">
      <c r="B14" s="36"/>
      <c r="C14" s="36"/>
    </row>
    <row r="15" spans="1:5" s="20" customFormat="1" ht="25.2" customHeight="1" x14ac:dyDescent="0.3">
      <c r="B15" s="36"/>
      <c r="C15" s="36"/>
    </row>
  </sheetData>
  <hyperlinks>
    <hyperlink ref="A1" location="Indice!A1" display="Folhas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>
      <selection activeCell="I31" sqref="I31"/>
    </sheetView>
  </sheetViews>
  <sheetFormatPr defaultRowHeight="14.4" x14ac:dyDescent="0.3"/>
  <cols>
    <col min="2" max="2" width="13" customWidth="1"/>
    <col min="3" max="3" width="12" customWidth="1"/>
  </cols>
  <sheetData>
    <row r="1" spans="1:4" x14ac:dyDescent="0.3">
      <c r="A1" s="70" t="s">
        <v>34</v>
      </c>
      <c r="B1" s="16" t="s">
        <v>32</v>
      </c>
      <c r="C1" s="16" t="s">
        <v>33</v>
      </c>
      <c r="D1" s="15" t="s">
        <v>8</v>
      </c>
    </row>
    <row r="2" spans="1:4" x14ac:dyDescent="0.3">
      <c r="A2" s="16" t="s">
        <v>30</v>
      </c>
      <c r="B2" s="16">
        <v>-7.7386410000000003</v>
      </c>
      <c r="C2" s="16">
        <v>41.284579000000001</v>
      </c>
      <c r="D2" s="23">
        <v>471</v>
      </c>
    </row>
    <row r="3" spans="1:4" x14ac:dyDescent="0.3">
      <c r="A3" s="16" t="s">
        <v>28</v>
      </c>
      <c r="B3" s="16">
        <v>-7.7386439999999999</v>
      </c>
      <c r="C3" s="16">
        <v>41.287094000000003</v>
      </c>
      <c r="D3" s="23">
        <v>456</v>
      </c>
    </row>
    <row r="4" spans="1:4" x14ac:dyDescent="0.3">
      <c r="A4" s="16" t="s">
        <v>29</v>
      </c>
      <c r="B4" s="16">
        <v>-7.7347070000000002</v>
      </c>
      <c r="C4" s="16">
        <v>41.286959000000003</v>
      </c>
      <c r="D4" s="23">
        <v>471</v>
      </c>
    </row>
    <row r="5" spans="1:4" x14ac:dyDescent="0.3">
      <c r="A5" s="16" t="s">
        <v>31</v>
      </c>
      <c r="B5" s="16">
        <v>-7.7347089999999996</v>
      </c>
      <c r="C5" s="16">
        <v>41.284550000000003</v>
      </c>
      <c r="D5" s="23">
        <v>473</v>
      </c>
    </row>
    <row r="6" spans="1:4" x14ac:dyDescent="0.3">
      <c r="A6" s="22" t="s">
        <v>27</v>
      </c>
      <c r="B6" s="35">
        <v>-7.7376699999999996</v>
      </c>
      <c r="C6" s="35">
        <v>41.286647000000002</v>
      </c>
      <c r="D6" s="22">
        <v>456</v>
      </c>
    </row>
    <row r="7" spans="1:4" x14ac:dyDescent="0.3">
      <c r="A7" s="22" t="s">
        <v>24</v>
      </c>
      <c r="B7" s="35">
        <v>-7.7368110000000003</v>
      </c>
      <c r="C7" s="35">
        <v>41.286082999999998</v>
      </c>
      <c r="D7" s="22">
        <v>463</v>
      </c>
    </row>
    <row r="8" spans="1:4" x14ac:dyDescent="0.3">
      <c r="A8" s="22" t="s">
        <v>25</v>
      </c>
      <c r="B8" s="35">
        <v>-7.7370660000000004</v>
      </c>
      <c r="C8" s="35">
        <v>41.285677999999997</v>
      </c>
      <c r="D8" s="22">
        <v>466</v>
      </c>
    </row>
    <row r="9" spans="1:4" x14ac:dyDescent="0.3">
      <c r="A9" s="22" t="s">
        <v>2</v>
      </c>
      <c r="B9" s="35">
        <v>-7.7379170000000004</v>
      </c>
      <c r="C9" s="35">
        <v>41.285621999999996</v>
      </c>
      <c r="D9" s="22">
        <v>461</v>
      </c>
    </row>
    <row r="10" spans="1:4" x14ac:dyDescent="0.3">
      <c r="A10" s="22" t="s">
        <v>3</v>
      </c>
      <c r="B10" s="35">
        <v>-7.7380019999999998</v>
      </c>
      <c r="C10" s="35">
        <v>41.285277000000001</v>
      </c>
      <c r="D10" s="22">
        <v>466</v>
      </c>
    </row>
    <row r="11" spans="1:4" x14ac:dyDescent="0.3">
      <c r="A11" s="22" t="s">
        <v>4</v>
      </c>
      <c r="B11" s="35">
        <v>-7.7380300000000002</v>
      </c>
      <c r="C11" s="35">
        <v>41.284965</v>
      </c>
      <c r="D11" s="22">
        <v>470</v>
      </c>
    </row>
    <row r="12" spans="1:4" x14ac:dyDescent="0.3">
      <c r="A12" s="22" t="s">
        <v>5</v>
      </c>
      <c r="B12" s="35">
        <v>-7.7373820000000002</v>
      </c>
      <c r="C12" s="35">
        <v>41.284945</v>
      </c>
      <c r="D12" s="22">
        <v>468</v>
      </c>
    </row>
    <row r="13" spans="1:4" x14ac:dyDescent="0.3">
      <c r="A13" s="22" t="s">
        <v>6</v>
      </c>
      <c r="B13" s="35">
        <v>-7.7365919999999999</v>
      </c>
      <c r="C13" s="35">
        <v>41.284948999999997</v>
      </c>
      <c r="D13" s="22">
        <v>471</v>
      </c>
    </row>
    <row r="14" spans="1:4" x14ac:dyDescent="0.3">
      <c r="A14" s="22" t="s">
        <v>7</v>
      </c>
      <c r="B14" s="35">
        <v>-7.7358909999999996</v>
      </c>
      <c r="C14" s="35">
        <v>41.284896000000003</v>
      </c>
      <c r="D14" s="22">
        <v>473</v>
      </c>
    </row>
    <row r="15" spans="1:4" x14ac:dyDescent="0.3">
      <c r="A15" s="22" t="s">
        <v>0</v>
      </c>
      <c r="B15" s="35">
        <v>-7.7350849999999998</v>
      </c>
      <c r="C15" s="35">
        <v>41.285727000000001</v>
      </c>
      <c r="D15" s="22">
        <v>471</v>
      </c>
    </row>
    <row r="16" spans="1:4" x14ac:dyDescent="0.3">
      <c r="A16" s="22" t="s">
        <v>1</v>
      </c>
      <c r="B16" s="35">
        <v>-7.7357449999999996</v>
      </c>
      <c r="C16" s="35">
        <v>41.285881000000003</v>
      </c>
      <c r="D16" s="22">
        <v>465</v>
      </c>
    </row>
    <row r="17" spans="1:4" x14ac:dyDescent="0.3">
      <c r="A17" s="22" t="s">
        <v>26</v>
      </c>
      <c r="B17" s="35">
        <v>-7.7359439999999999</v>
      </c>
      <c r="C17" s="35">
        <v>41.285592999999999</v>
      </c>
      <c r="D17" s="22">
        <v>468</v>
      </c>
    </row>
  </sheetData>
  <hyperlinks>
    <hyperlink ref="A1" location="Indice!A1" display="Pt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workbookViewId="0">
      <pane ySplit="1" topLeftCell="A26" activePane="bottomLeft" state="frozen"/>
      <selection pane="bottomLeft" activeCell="A2" sqref="A2"/>
    </sheetView>
  </sheetViews>
  <sheetFormatPr defaultRowHeight="14.4" x14ac:dyDescent="0.3"/>
  <cols>
    <col min="4" max="4" width="12" customWidth="1"/>
  </cols>
  <sheetData>
    <row r="1" spans="1:4" x14ac:dyDescent="0.3">
      <c r="A1" s="73" t="s">
        <v>40</v>
      </c>
      <c r="B1" s="31" t="s">
        <v>110</v>
      </c>
      <c r="C1" s="12" t="s">
        <v>32</v>
      </c>
      <c r="D1" s="12" t="s">
        <v>33</v>
      </c>
    </row>
    <row r="2" spans="1:4" x14ac:dyDescent="0.3">
      <c r="A2" s="9" t="s">
        <v>27</v>
      </c>
      <c r="B2" s="10" t="s">
        <v>111</v>
      </c>
      <c r="C2" s="13">
        <v>-7.7380279432966343</v>
      </c>
      <c r="D2" s="13">
        <v>41.286497512273172</v>
      </c>
    </row>
    <row r="3" spans="1:4" x14ac:dyDescent="0.3">
      <c r="A3" s="9" t="s">
        <v>27</v>
      </c>
      <c r="B3" s="10" t="s">
        <v>112</v>
      </c>
      <c r="C3" s="13">
        <v>-7.7377811717762768</v>
      </c>
      <c r="D3" s="13">
        <v>41.286909149780747</v>
      </c>
    </row>
    <row r="4" spans="1:4" x14ac:dyDescent="0.3">
      <c r="A4" s="9" t="s">
        <v>27</v>
      </c>
      <c r="B4" s="10" t="s">
        <v>113</v>
      </c>
      <c r="C4" s="13">
        <v>-7.737517462810418</v>
      </c>
      <c r="D4" s="13">
        <v>41.286960300758089</v>
      </c>
    </row>
    <row r="5" spans="1:4" x14ac:dyDescent="0.3">
      <c r="A5" s="9" t="s">
        <v>27</v>
      </c>
      <c r="B5" s="10" t="s">
        <v>114</v>
      </c>
      <c r="C5" s="13">
        <v>-7.7370440539922951</v>
      </c>
      <c r="D5" s="13">
        <v>41.286738923839046</v>
      </c>
    </row>
    <row r="6" spans="1:4" x14ac:dyDescent="0.3">
      <c r="A6" s="9" t="s">
        <v>27</v>
      </c>
      <c r="B6" s="10" t="s">
        <v>115</v>
      </c>
      <c r="C6" s="13">
        <v>-7.7370816089000503</v>
      </c>
      <c r="D6" s="13">
        <v>41.286649261150146</v>
      </c>
    </row>
    <row r="7" spans="1:4" x14ac:dyDescent="0.3">
      <c r="A7" s="9" t="s">
        <v>27</v>
      </c>
      <c r="B7" s="10" t="s">
        <v>116</v>
      </c>
      <c r="C7" s="13">
        <v>-7.7376477937333048</v>
      </c>
      <c r="D7" s="13">
        <v>41.286394258480669</v>
      </c>
    </row>
    <row r="8" spans="1:4" x14ac:dyDescent="0.3">
      <c r="A8" s="9" t="s">
        <v>27</v>
      </c>
      <c r="B8" s="10" t="s">
        <v>117</v>
      </c>
      <c r="C8" s="13">
        <v>-7.7380279432966343</v>
      </c>
      <c r="D8" s="13">
        <v>41.286497512273172</v>
      </c>
    </row>
    <row r="9" spans="1:4" s="6" customFormat="1" x14ac:dyDescent="0.3">
      <c r="A9" s="59" t="s">
        <v>27</v>
      </c>
      <c r="B9" s="29" t="s">
        <v>111</v>
      </c>
      <c r="C9" s="60">
        <v>-7.7380279432966343</v>
      </c>
      <c r="D9" s="60">
        <v>41.286497512273172</v>
      </c>
    </row>
    <row r="10" spans="1:4" x14ac:dyDescent="0.3">
      <c r="A10" s="9"/>
      <c r="B10" s="10"/>
      <c r="C10" s="14"/>
      <c r="D10" s="14"/>
    </row>
    <row r="11" spans="1:4" x14ac:dyDescent="0.3">
      <c r="A11" s="9" t="s">
        <v>24</v>
      </c>
      <c r="B11" s="10" t="s">
        <v>118</v>
      </c>
      <c r="C11" s="13">
        <v>-7.7374813376209799</v>
      </c>
      <c r="D11" s="13">
        <v>41.286356401603356</v>
      </c>
    </row>
    <row r="12" spans="1:4" x14ac:dyDescent="0.3">
      <c r="A12" s="9" t="s">
        <v>24</v>
      </c>
      <c r="B12" s="10" t="s">
        <v>119</v>
      </c>
      <c r="C12" s="13">
        <v>-7.7371555027588368</v>
      </c>
      <c r="D12" s="13">
        <v>41.286532974897945</v>
      </c>
    </row>
    <row r="13" spans="1:4" x14ac:dyDescent="0.3">
      <c r="A13" s="9" t="s">
        <v>24</v>
      </c>
      <c r="B13" s="10" t="s">
        <v>120</v>
      </c>
      <c r="C13" s="13">
        <v>-7.736856671603789</v>
      </c>
      <c r="D13" s="13">
        <v>41.286547708756508</v>
      </c>
    </row>
    <row r="14" spans="1:4" x14ac:dyDescent="0.3">
      <c r="A14" s="9" t="s">
        <v>24</v>
      </c>
      <c r="B14" s="10" t="s">
        <v>121</v>
      </c>
      <c r="C14" s="13">
        <v>-7.736717742458378</v>
      </c>
      <c r="D14" s="13">
        <v>41.286320995500688</v>
      </c>
    </row>
    <row r="15" spans="1:4" x14ac:dyDescent="0.3">
      <c r="A15" s="9" t="s">
        <v>24</v>
      </c>
      <c r="B15" s="10" t="s">
        <v>122</v>
      </c>
      <c r="C15" s="13">
        <v>-7.7365128629427797</v>
      </c>
      <c r="D15" s="13">
        <v>41.286417827768069</v>
      </c>
    </row>
    <row r="16" spans="1:4" x14ac:dyDescent="0.3">
      <c r="A16" s="9" t="s">
        <v>24</v>
      </c>
      <c r="B16" s="10" t="s">
        <v>123</v>
      </c>
      <c r="C16" s="13">
        <v>-7.7364756549143721</v>
      </c>
      <c r="D16" s="13">
        <v>41.28648947907832</v>
      </c>
    </row>
    <row r="17" spans="1:4" x14ac:dyDescent="0.3">
      <c r="A17" s="9" t="s">
        <v>24</v>
      </c>
      <c r="B17" s="10" t="s">
        <v>124</v>
      </c>
      <c r="C17" s="13">
        <v>-7.7361531189680726</v>
      </c>
      <c r="D17" s="13">
        <v>41.286494943215367</v>
      </c>
    </row>
    <row r="18" spans="1:4" x14ac:dyDescent="0.3">
      <c r="A18" s="9" t="s">
        <v>24</v>
      </c>
      <c r="B18" s="10" t="s">
        <v>125</v>
      </c>
      <c r="C18" s="13">
        <v>-7.7366558354587029</v>
      </c>
      <c r="D18" s="13">
        <v>41.285815895434922</v>
      </c>
    </row>
    <row r="19" spans="1:4" x14ac:dyDescent="0.3">
      <c r="A19" s="9" t="s">
        <v>24</v>
      </c>
      <c r="B19" s="10" t="s">
        <v>126</v>
      </c>
      <c r="C19" s="13">
        <v>-7.737427196994803</v>
      </c>
      <c r="D19" s="13">
        <v>41.286067567259146</v>
      </c>
    </row>
    <row r="20" spans="1:4" x14ac:dyDescent="0.3">
      <c r="A20" s="9" t="s">
        <v>24</v>
      </c>
      <c r="B20" s="10" t="s">
        <v>127</v>
      </c>
      <c r="C20" s="13">
        <v>-7.7374136951033794</v>
      </c>
      <c r="D20" s="13">
        <v>41.286148486586541</v>
      </c>
    </row>
    <row r="21" spans="1:4" x14ac:dyDescent="0.3">
      <c r="A21" s="9" t="s">
        <v>24</v>
      </c>
      <c r="B21" s="10" t="s">
        <v>128</v>
      </c>
      <c r="C21" s="13">
        <v>-7.7374813376209799</v>
      </c>
      <c r="D21" s="13">
        <v>41.286356401603356</v>
      </c>
    </row>
    <row r="22" spans="1:4" s="6" customFormat="1" x14ac:dyDescent="0.3">
      <c r="A22" s="59" t="s">
        <v>24</v>
      </c>
      <c r="B22" s="29" t="s">
        <v>118</v>
      </c>
      <c r="C22" s="60">
        <v>-7.7374813376209799</v>
      </c>
      <c r="D22" s="60">
        <v>41.286356401603356</v>
      </c>
    </row>
    <row r="23" spans="1:4" x14ac:dyDescent="0.3">
      <c r="A23" s="9"/>
      <c r="B23" s="10"/>
      <c r="C23" s="14"/>
      <c r="D23" s="14"/>
    </row>
    <row r="24" spans="1:4" x14ac:dyDescent="0.3">
      <c r="A24" s="9" t="s">
        <v>25</v>
      </c>
      <c r="B24" s="10" t="s">
        <v>129</v>
      </c>
      <c r="C24" s="13">
        <v>-7.7366563566406557</v>
      </c>
      <c r="D24" s="13">
        <v>41.285788878649285</v>
      </c>
    </row>
    <row r="25" spans="1:4" x14ac:dyDescent="0.3">
      <c r="A25" s="9" t="s">
        <v>25</v>
      </c>
      <c r="B25" s="10" t="s">
        <v>130</v>
      </c>
      <c r="C25" s="13">
        <v>-7.7369017412444299</v>
      </c>
      <c r="D25" s="13">
        <v>41.285449288293997</v>
      </c>
    </row>
    <row r="26" spans="1:4" x14ac:dyDescent="0.3">
      <c r="A26" s="9" t="s">
        <v>25</v>
      </c>
      <c r="B26" s="10" t="s">
        <v>131</v>
      </c>
      <c r="C26" s="13">
        <v>-7.7375334747908955</v>
      </c>
      <c r="D26" s="13">
        <v>41.285510268513647</v>
      </c>
    </row>
    <row r="27" spans="1:4" x14ac:dyDescent="0.3">
      <c r="A27" s="9" t="s">
        <v>25</v>
      </c>
      <c r="B27" s="10" t="s">
        <v>132</v>
      </c>
      <c r="C27" s="13">
        <v>-7.737427544240477</v>
      </c>
      <c r="D27" s="13">
        <v>41.286049556064178</v>
      </c>
    </row>
    <row r="28" spans="1:4" x14ac:dyDescent="0.3">
      <c r="A28" s="9" t="s">
        <v>25</v>
      </c>
      <c r="B28" s="10" t="s">
        <v>133</v>
      </c>
      <c r="C28" s="13">
        <v>-7.7366563566406557</v>
      </c>
      <c r="D28" s="13">
        <v>41.285788878649285</v>
      </c>
    </row>
    <row r="29" spans="1:4" s="6" customFormat="1" x14ac:dyDescent="0.3">
      <c r="A29" s="59" t="s">
        <v>25</v>
      </c>
      <c r="B29" s="29" t="s">
        <v>129</v>
      </c>
      <c r="C29" s="60">
        <v>-7.7366563566406557</v>
      </c>
      <c r="D29" s="60">
        <v>41.285788878649285</v>
      </c>
    </row>
    <row r="30" spans="1:4" x14ac:dyDescent="0.3">
      <c r="A30" s="9"/>
      <c r="B30" s="10"/>
      <c r="C30" s="14"/>
      <c r="D30" s="14"/>
    </row>
    <row r="31" spans="1:4" x14ac:dyDescent="0.3">
      <c r="A31" s="10" t="s">
        <v>2</v>
      </c>
      <c r="B31" s="10" t="s">
        <v>134</v>
      </c>
      <c r="C31" s="13">
        <v>-7.737584664289848</v>
      </c>
      <c r="D31" s="13">
        <v>41.285952198006818</v>
      </c>
    </row>
    <row r="32" spans="1:4" x14ac:dyDescent="0.3">
      <c r="A32" s="10" t="s">
        <v>2</v>
      </c>
      <c r="B32" s="10" t="s">
        <v>135</v>
      </c>
      <c r="C32" s="13">
        <v>-7.7379667202328744</v>
      </c>
      <c r="D32" s="13">
        <v>41.285956390384115</v>
      </c>
    </row>
    <row r="33" spans="1:4" x14ac:dyDescent="0.3">
      <c r="A33" s="10" t="s">
        <v>2</v>
      </c>
      <c r="B33" s="10" t="s">
        <v>136</v>
      </c>
      <c r="C33" s="13">
        <v>-7.7380149978555526</v>
      </c>
      <c r="D33" s="13">
        <v>41.28592989754285</v>
      </c>
    </row>
    <row r="34" spans="1:4" x14ac:dyDescent="0.3">
      <c r="A34" s="10" t="s">
        <v>2</v>
      </c>
      <c r="B34" s="10" t="s">
        <v>137</v>
      </c>
      <c r="C34" s="13">
        <v>-7.7380400911093563</v>
      </c>
      <c r="D34" s="13">
        <v>41.285867120315025</v>
      </c>
    </row>
    <row r="35" spans="1:4" x14ac:dyDescent="0.3">
      <c r="A35" s="10" t="s">
        <v>2</v>
      </c>
      <c r="B35" s="10" t="s">
        <v>138</v>
      </c>
      <c r="C35" s="13">
        <v>-7.7380648372463341</v>
      </c>
      <c r="D35" s="13">
        <v>41.285822354280533</v>
      </c>
    </row>
    <row r="36" spans="1:4" x14ac:dyDescent="0.3">
      <c r="A36" s="10" t="s">
        <v>2</v>
      </c>
      <c r="B36" s="10" t="s">
        <v>139</v>
      </c>
      <c r="C36" s="13">
        <v>-7.7382792228050832</v>
      </c>
      <c r="D36" s="13">
        <v>41.285851728547236</v>
      </c>
    </row>
    <row r="37" spans="1:4" x14ac:dyDescent="0.3">
      <c r="A37" s="10" t="s">
        <v>2</v>
      </c>
      <c r="B37" s="10" t="s">
        <v>140</v>
      </c>
      <c r="C37" s="13">
        <v>-7.7383328786157612</v>
      </c>
      <c r="D37" s="13">
        <v>41.285546061933722</v>
      </c>
    </row>
    <row r="38" spans="1:4" x14ac:dyDescent="0.3">
      <c r="A38" s="10" t="s">
        <v>2</v>
      </c>
      <c r="B38" s="10" t="s">
        <v>141</v>
      </c>
      <c r="C38" s="13">
        <v>-7.737664979210332</v>
      </c>
      <c r="D38" s="13">
        <v>41.285502704233402</v>
      </c>
    </row>
    <row r="39" spans="1:4" x14ac:dyDescent="0.3">
      <c r="A39" s="10" t="s">
        <v>2</v>
      </c>
      <c r="B39" s="10" t="s">
        <v>142</v>
      </c>
      <c r="C39" s="13">
        <v>-7.737584664289848</v>
      </c>
      <c r="D39" s="13">
        <v>41.285952198006818</v>
      </c>
    </row>
    <row r="40" spans="1:4" s="6" customFormat="1" x14ac:dyDescent="0.3">
      <c r="A40" s="29" t="s">
        <v>2</v>
      </c>
      <c r="B40" s="29" t="s">
        <v>134</v>
      </c>
      <c r="C40" s="60">
        <v>-7.737584664289848</v>
      </c>
      <c r="D40" s="60">
        <v>41.285952198006818</v>
      </c>
    </row>
    <row r="41" spans="1:4" x14ac:dyDescent="0.3">
      <c r="A41" s="10"/>
      <c r="B41" s="10"/>
      <c r="C41" s="14"/>
      <c r="D41" s="14"/>
    </row>
    <row r="42" spans="1:4" x14ac:dyDescent="0.3">
      <c r="A42" s="10" t="s">
        <v>3</v>
      </c>
      <c r="B42" s="10" t="s">
        <v>143</v>
      </c>
      <c r="C42" s="13">
        <v>-7.7383335725959732</v>
      </c>
      <c r="D42" s="13">
        <v>41.28551003952785</v>
      </c>
    </row>
    <row r="43" spans="1:4" x14ac:dyDescent="0.3">
      <c r="A43" s="10" t="s">
        <v>3</v>
      </c>
      <c r="B43" s="10" t="s">
        <v>144</v>
      </c>
      <c r="C43" s="13">
        <v>-7.737677612715677</v>
      </c>
      <c r="D43" s="13">
        <v>41.285466812857869</v>
      </c>
    </row>
    <row r="44" spans="1:4" x14ac:dyDescent="0.3">
      <c r="A44" s="10" t="s">
        <v>3</v>
      </c>
      <c r="B44" s="10" t="s">
        <v>145</v>
      </c>
      <c r="C44" s="13">
        <v>-7.7377577527497774</v>
      </c>
      <c r="D44" s="13">
        <v>41.28502632456501</v>
      </c>
    </row>
    <row r="45" spans="1:4" x14ac:dyDescent="0.3">
      <c r="A45" s="10" t="s">
        <v>3</v>
      </c>
      <c r="B45" s="10" t="s">
        <v>146</v>
      </c>
      <c r="C45" s="13">
        <v>-7.7384491786065066</v>
      </c>
      <c r="D45" s="13">
        <v>41.285087954747539</v>
      </c>
    </row>
    <row r="46" spans="1:4" x14ac:dyDescent="0.3">
      <c r="A46" s="10" t="s">
        <v>3</v>
      </c>
      <c r="B46" s="10" t="s">
        <v>147</v>
      </c>
      <c r="C46" s="13">
        <v>-7.7383335725959732</v>
      </c>
      <c r="D46" s="13">
        <v>41.28551003952785</v>
      </c>
    </row>
    <row r="47" spans="1:4" s="6" customFormat="1" x14ac:dyDescent="0.3">
      <c r="A47" s="29" t="s">
        <v>3</v>
      </c>
      <c r="B47" s="29" t="s">
        <v>143</v>
      </c>
      <c r="C47" s="60">
        <v>-7.7383335725959732</v>
      </c>
      <c r="D47" s="60">
        <v>41.28551003952785</v>
      </c>
    </row>
    <row r="48" spans="1:4" x14ac:dyDescent="0.3">
      <c r="A48" s="10"/>
      <c r="B48" s="10"/>
      <c r="C48" s="14"/>
      <c r="D48" s="14"/>
    </row>
    <row r="49" spans="1:4" x14ac:dyDescent="0.3">
      <c r="A49" s="10" t="s">
        <v>4</v>
      </c>
      <c r="B49" s="10" t="s">
        <v>148</v>
      </c>
      <c r="C49" s="13">
        <v>-7.7384496990354341</v>
      </c>
      <c r="D49" s="13">
        <v>41.285060937939797</v>
      </c>
    </row>
    <row r="50" spans="1:4" x14ac:dyDescent="0.3">
      <c r="A50" s="10" t="s">
        <v>4</v>
      </c>
      <c r="B50" s="10" t="s">
        <v>149</v>
      </c>
      <c r="C50" s="13">
        <v>-7.7377582734627666</v>
      </c>
      <c r="D50" s="13">
        <v>41.284999307764174</v>
      </c>
    </row>
    <row r="51" spans="1:4" x14ac:dyDescent="0.3">
      <c r="A51" s="10" t="s">
        <v>4</v>
      </c>
      <c r="B51" s="10" t="s">
        <v>150</v>
      </c>
      <c r="C51" s="13">
        <v>-7.7377984298096054</v>
      </c>
      <c r="D51" s="13">
        <v>41.284774560776775</v>
      </c>
    </row>
    <row r="52" spans="1:4" x14ac:dyDescent="0.3">
      <c r="A52" s="10" t="s">
        <v>4</v>
      </c>
      <c r="B52" s="10" t="s">
        <v>151</v>
      </c>
      <c r="C52" s="13">
        <v>-7.7378461859433827</v>
      </c>
      <c r="D52" s="13">
        <v>41.284775084792393</v>
      </c>
    </row>
    <row r="53" spans="1:4" x14ac:dyDescent="0.3">
      <c r="A53" s="10" t="s">
        <v>4</v>
      </c>
      <c r="B53" s="10" t="s">
        <v>152</v>
      </c>
      <c r="C53" s="13">
        <v>-7.7380598738638051</v>
      </c>
      <c r="D53" s="13">
        <v>41.284840481828603</v>
      </c>
    </row>
    <row r="54" spans="1:4" x14ac:dyDescent="0.3">
      <c r="A54" s="10" t="s">
        <v>4</v>
      </c>
      <c r="B54" s="10" t="s">
        <v>153</v>
      </c>
      <c r="C54" s="13">
        <v>-7.7383244413170376</v>
      </c>
      <c r="D54" s="13">
        <v>41.284744301446487</v>
      </c>
    </row>
    <row r="55" spans="1:4" x14ac:dyDescent="0.3">
      <c r="A55" s="10" t="s">
        <v>4</v>
      </c>
      <c r="B55" s="10" t="s">
        <v>154</v>
      </c>
      <c r="C55" s="13">
        <v>-7.7384431377219451</v>
      </c>
      <c r="D55" s="13">
        <v>41.284781633313138</v>
      </c>
    </row>
    <row r="56" spans="1:4" x14ac:dyDescent="0.3">
      <c r="A56" s="10" t="s">
        <v>4</v>
      </c>
      <c r="B56" s="10" t="s">
        <v>155</v>
      </c>
      <c r="C56" s="13">
        <v>-7.7385258436661442</v>
      </c>
      <c r="D56" s="13">
        <v>41.284827577874957</v>
      </c>
    </row>
    <row r="57" spans="1:4" x14ac:dyDescent="0.3">
      <c r="A57" s="10" t="s">
        <v>4</v>
      </c>
      <c r="B57" s="10" t="s">
        <v>156</v>
      </c>
      <c r="C57" s="13">
        <v>-7.7384998839570676</v>
      </c>
      <c r="D57" s="13">
        <v>41.284935383247408</v>
      </c>
    </row>
    <row r="58" spans="1:4" x14ac:dyDescent="0.3">
      <c r="A58" s="10" t="s">
        <v>4</v>
      </c>
      <c r="B58" s="10" t="s">
        <v>157</v>
      </c>
      <c r="C58" s="13">
        <v>-7.7384496990354341</v>
      </c>
      <c r="D58" s="13">
        <v>41.285060937939797</v>
      </c>
    </row>
    <row r="59" spans="1:4" s="6" customFormat="1" x14ac:dyDescent="0.3">
      <c r="A59" s="29" t="s">
        <v>4</v>
      </c>
      <c r="B59" s="29" t="s">
        <v>148</v>
      </c>
      <c r="C59" s="60">
        <v>-7.7384496990354341</v>
      </c>
      <c r="D59" s="60">
        <v>41.285060937939797</v>
      </c>
    </row>
    <row r="60" spans="1:4" x14ac:dyDescent="0.3">
      <c r="A60" s="10"/>
      <c r="B60" s="10"/>
      <c r="C60" s="14"/>
      <c r="D60" s="14"/>
    </row>
    <row r="61" spans="1:4" x14ac:dyDescent="0.3">
      <c r="A61" s="10" t="s">
        <v>5</v>
      </c>
      <c r="B61" s="10" t="s">
        <v>158</v>
      </c>
      <c r="C61" s="13">
        <v>-7.7375827938380679</v>
      </c>
      <c r="D61" s="13">
        <v>41.285429742256454</v>
      </c>
    </row>
    <row r="62" spans="1:4" x14ac:dyDescent="0.3">
      <c r="A62" s="10" t="s">
        <v>5</v>
      </c>
      <c r="B62" s="10" t="s">
        <v>159</v>
      </c>
      <c r="C62" s="13">
        <v>-7.7369394692475755</v>
      </c>
      <c r="D62" s="13">
        <v>41.285350620027273</v>
      </c>
    </row>
    <row r="63" spans="1:4" x14ac:dyDescent="0.3">
      <c r="A63" s="10" t="s">
        <v>5</v>
      </c>
      <c r="B63" s="10" t="s">
        <v>160</v>
      </c>
      <c r="C63" s="13">
        <v>-7.7370829562654109</v>
      </c>
      <c r="D63" s="13">
        <v>41.284721670169489</v>
      </c>
    </row>
    <row r="64" spans="1:4" x14ac:dyDescent="0.3">
      <c r="A64" s="10" t="s">
        <v>5</v>
      </c>
      <c r="B64" s="10" t="s">
        <v>161</v>
      </c>
      <c r="C64" s="13">
        <v>-7.7372504498360648</v>
      </c>
      <c r="D64" s="13">
        <v>41.284705493978286</v>
      </c>
    </row>
    <row r="65" spans="1:4" x14ac:dyDescent="0.3">
      <c r="A65" s="10" t="s">
        <v>5</v>
      </c>
      <c r="B65" s="10" t="s">
        <v>162</v>
      </c>
      <c r="C65" s="13">
        <v>-7.7374295351175828</v>
      </c>
      <c r="D65" s="13">
        <v>41.284707459785963</v>
      </c>
    </row>
    <row r="66" spans="1:4" x14ac:dyDescent="0.3">
      <c r="A66" s="10" t="s">
        <v>5</v>
      </c>
      <c r="B66" s="10" t="s">
        <v>163</v>
      </c>
      <c r="C66" s="13">
        <v>-7.7376200386729259</v>
      </c>
      <c r="D66" s="13">
        <v>41.284736573140684</v>
      </c>
    </row>
    <row r="67" spans="1:4" x14ac:dyDescent="0.3">
      <c r="A67" s="10" t="s">
        <v>5</v>
      </c>
      <c r="B67" s="10" t="s">
        <v>164</v>
      </c>
      <c r="C67" s="13">
        <v>-7.7377150301539617</v>
      </c>
      <c r="D67" s="13">
        <v>41.284764638101201</v>
      </c>
    </row>
    <row r="68" spans="1:4" x14ac:dyDescent="0.3">
      <c r="A68" s="10" t="s">
        <v>5</v>
      </c>
      <c r="B68" s="10" t="s">
        <v>165</v>
      </c>
      <c r="C68" s="13">
        <v>-7.7375827938380679</v>
      </c>
      <c r="D68" s="13">
        <v>41.285429742256454</v>
      </c>
    </row>
    <row r="69" spans="1:4" s="6" customFormat="1" x14ac:dyDescent="0.3">
      <c r="A69" s="29" t="s">
        <v>5</v>
      </c>
      <c r="B69" s="29" t="s">
        <v>158</v>
      </c>
      <c r="C69" s="60">
        <v>-7.7375827938380679</v>
      </c>
      <c r="D69" s="60">
        <v>41.285429742256454</v>
      </c>
    </row>
    <row r="70" spans="1:4" x14ac:dyDescent="0.3">
      <c r="A70" s="10"/>
      <c r="B70" s="10"/>
      <c r="C70" s="14"/>
      <c r="D70" s="14"/>
    </row>
    <row r="71" spans="1:4" x14ac:dyDescent="0.3">
      <c r="A71" s="10" t="s">
        <v>6</v>
      </c>
      <c r="B71" s="10" t="s">
        <v>166</v>
      </c>
      <c r="C71" s="13">
        <v>-7.736903825535407</v>
      </c>
      <c r="D71" s="13">
        <v>41.285341221133528</v>
      </c>
    </row>
    <row r="72" spans="1:4" x14ac:dyDescent="0.3">
      <c r="A72" s="10" t="s">
        <v>6</v>
      </c>
      <c r="B72" s="10" t="s">
        <v>167</v>
      </c>
      <c r="C72" s="13">
        <v>-7.7360937027267997</v>
      </c>
      <c r="D72" s="13">
        <v>41.285242247470357</v>
      </c>
    </row>
    <row r="73" spans="1:4" x14ac:dyDescent="0.3">
      <c r="A73" s="10" t="s">
        <v>6</v>
      </c>
      <c r="B73" s="10" t="s">
        <v>168</v>
      </c>
      <c r="C73" s="13">
        <v>-7.7362354597974932</v>
      </c>
      <c r="D73" s="13">
        <v>41.284703354725671</v>
      </c>
    </row>
    <row r="74" spans="1:4" x14ac:dyDescent="0.3">
      <c r="A74" s="10" t="s">
        <v>6</v>
      </c>
      <c r="B74" s="10" t="s">
        <v>169</v>
      </c>
      <c r="C74" s="13">
        <v>-7.7363787279605436</v>
      </c>
      <c r="D74" s="13">
        <v>41.284704928659735</v>
      </c>
    </row>
    <row r="75" spans="1:4" x14ac:dyDescent="0.3">
      <c r="A75" s="10" t="s">
        <v>6</v>
      </c>
      <c r="B75" s="10" t="s">
        <v>170</v>
      </c>
      <c r="C75" s="13">
        <v>-7.7365219961349521</v>
      </c>
      <c r="D75" s="13">
        <v>41.284706502415197</v>
      </c>
    </row>
    <row r="76" spans="1:4" x14ac:dyDescent="0.3">
      <c r="A76" s="10" t="s">
        <v>6</v>
      </c>
      <c r="B76" s="10" t="s">
        <v>171</v>
      </c>
      <c r="C76" s="13">
        <v>-7.7366649168818107</v>
      </c>
      <c r="D76" s="13">
        <v>41.284726087185938</v>
      </c>
    </row>
    <row r="77" spans="1:4" x14ac:dyDescent="0.3">
      <c r="A77" s="10" t="s">
        <v>6</v>
      </c>
      <c r="B77" s="10" t="s">
        <v>172</v>
      </c>
      <c r="C77" s="13">
        <v>-7.7366517618124631</v>
      </c>
      <c r="D77" s="13">
        <v>41.284788995239133</v>
      </c>
    </row>
    <row r="78" spans="1:4" x14ac:dyDescent="0.3">
      <c r="A78" s="10" t="s">
        <v>6</v>
      </c>
      <c r="B78" s="10" t="s">
        <v>173</v>
      </c>
      <c r="C78" s="13">
        <v>-7.7368424389217028</v>
      </c>
      <c r="D78" s="13">
        <v>41.284809104284435</v>
      </c>
    </row>
    <row r="79" spans="1:4" x14ac:dyDescent="0.3">
      <c r="A79" s="10" t="s">
        <v>6</v>
      </c>
      <c r="B79" s="10" t="s">
        <v>174</v>
      </c>
      <c r="C79" s="13">
        <v>-7.7368675328367615</v>
      </c>
      <c r="D79" s="13">
        <v>41.284746327310735</v>
      </c>
    </row>
    <row r="80" spans="1:4" x14ac:dyDescent="0.3">
      <c r="A80" s="10" t="s">
        <v>6</v>
      </c>
      <c r="B80" s="10" t="s">
        <v>175</v>
      </c>
      <c r="C80" s="13">
        <v>-7.7369274016405889</v>
      </c>
      <c r="D80" s="13">
        <v>41.284737977212636</v>
      </c>
    </row>
    <row r="81" spans="1:4" x14ac:dyDescent="0.3">
      <c r="A81" s="10" t="s">
        <v>6</v>
      </c>
      <c r="B81" s="10" t="s">
        <v>176</v>
      </c>
      <c r="C81" s="13">
        <v>-7.737035200184625</v>
      </c>
      <c r="D81" s="13">
        <v>41.284721145837196</v>
      </c>
    </row>
    <row r="82" spans="1:4" x14ac:dyDescent="0.3">
      <c r="A82" s="10" t="s">
        <v>6</v>
      </c>
      <c r="B82" s="10" t="s">
        <v>177</v>
      </c>
      <c r="C82" s="13">
        <v>-7.736903825535407</v>
      </c>
      <c r="D82" s="13">
        <v>41.285341221133528</v>
      </c>
    </row>
    <row r="83" spans="1:4" s="6" customFormat="1" x14ac:dyDescent="0.3">
      <c r="A83" s="29" t="s">
        <v>6</v>
      </c>
      <c r="B83" s="29" t="s">
        <v>166</v>
      </c>
      <c r="C83" s="60">
        <v>-7.736903825535407</v>
      </c>
      <c r="D83" s="60">
        <v>41.285341221133528</v>
      </c>
    </row>
    <row r="84" spans="1:4" x14ac:dyDescent="0.3">
      <c r="A84" s="10"/>
      <c r="B84" s="10"/>
      <c r="C84" s="14"/>
      <c r="D84" s="14"/>
    </row>
    <row r="85" spans="1:4" x14ac:dyDescent="0.3">
      <c r="A85" s="10" t="s">
        <v>7</v>
      </c>
      <c r="B85" s="10" t="s">
        <v>178</v>
      </c>
      <c r="C85" s="13">
        <v>-7.73607017211443</v>
      </c>
      <c r="D85" s="13">
        <v>41.28522397391027</v>
      </c>
    </row>
    <row r="86" spans="1:4" x14ac:dyDescent="0.3">
      <c r="A86" s="10" t="s">
        <v>7</v>
      </c>
      <c r="B86" s="10" t="s">
        <v>179</v>
      </c>
      <c r="C86" s="13">
        <v>-7.7353550431391964</v>
      </c>
      <c r="D86" s="13">
        <v>41.285153061308087</v>
      </c>
    </row>
    <row r="87" spans="1:4" x14ac:dyDescent="0.3">
      <c r="A87" s="10" t="s">
        <v>7</v>
      </c>
      <c r="B87" s="10" t="s">
        <v>180</v>
      </c>
      <c r="C87" s="13">
        <v>-7.7353509296425926</v>
      </c>
      <c r="D87" s="13">
        <v>41.284747678406561</v>
      </c>
    </row>
    <row r="88" spans="1:4" x14ac:dyDescent="0.3">
      <c r="A88" s="10" t="s">
        <v>7</v>
      </c>
      <c r="B88" s="10" t="s">
        <v>181</v>
      </c>
      <c r="C88" s="13">
        <v>-7.7353876161703106</v>
      </c>
      <c r="D88" s="13">
        <v>41.284703044220485</v>
      </c>
    </row>
    <row r="89" spans="1:4" x14ac:dyDescent="0.3">
      <c r="A89" s="10" t="s">
        <v>7</v>
      </c>
      <c r="B89" s="10" t="s">
        <v>182</v>
      </c>
      <c r="C89" s="13">
        <v>-7.7357220823065278</v>
      </c>
      <c r="D89" s="13">
        <v>41.28469771332864</v>
      </c>
    </row>
    <row r="90" spans="1:4" x14ac:dyDescent="0.3">
      <c r="A90" s="10" t="s">
        <v>7</v>
      </c>
      <c r="B90" s="10" t="s">
        <v>183</v>
      </c>
      <c r="C90" s="13">
        <v>-7.7361875299606258</v>
      </c>
      <c r="D90" s="13">
        <v>41.2847118356366</v>
      </c>
    </row>
    <row r="91" spans="1:4" x14ac:dyDescent="0.3">
      <c r="A91" s="10" t="s">
        <v>7</v>
      </c>
      <c r="B91" s="10" t="s">
        <v>184</v>
      </c>
      <c r="C91" s="13">
        <v>-7.73607017211443</v>
      </c>
      <c r="D91" s="13">
        <v>41.28522397391027</v>
      </c>
    </row>
    <row r="92" spans="1:4" s="6" customFormat="1" x14ac:dyDescent="0.3">
      <c r="A92" s="29" t="s">
        <v>7</v>
      </c>
      <c r="B92" s="29" t="s">
        <v>178</v>
      </c>
      <c r="C92" s="60">
        <v>-7.73607017211443</v>
      </c>
      <c r="D92" s="60">
        <v>41.28522397391027</v>
      </c>
    </row>
    <row r="93" spans="1:4" x14ac:dyDescent="0.3">
      <c r="A93" s="10"/>
      <c r="B93" s="10"/>
      <c r="C93" s="14"/>
      <c r="D93" s="14"/>
    </row>
    <row r="94" spans="1:4" x14ac:dyDescent="0.3">
      <c r="A94" s="10" t="s">
        <v>0</v>
      </c>
      <c r="B94" s="10" t="s">
        <v>185</v>
      </c>
      <c r="C94" s="13">
        <v>-7.7353124434273779</v>
      </c>
      <c r="D94" s="13">
        <v>41.285503885579033</v>
      </c>
    </row>
    <row r="95" spans="1:4" x14ac:dyDescent="0.3">
      <c r="A95" s="10" t="s">
        <v>0</v>
      </c>
      <c r="B95" s="10" t="s">
        <v>186</v>
      </c>
      <c r="C95" s="13">
        <v>-7.7350740082335561</v>
      </c>
      <c r="D95" s="13">
        <v>41.285483248818636</v>
      </c>
    </row>
    <row r="96" spans="1:4" x14ac:dyDescent="0.3">
      <c r="A96" s="10" t="s">
        <v>0</v>
      </c>
      <c r="B96" s="10" t="s">
        <v>187</v>
      </c>
      <c r="C96" s="13">
        <v>-7.7350511736094907</v>
      </c>
      <c r="D96" s="13">
        <v>41.285428952692506</v>
      </c>
    </row>
    <row r="97" spans="1:4" x14ac:dyDescent="0.3">
      <c r="A97" s="10" t="s">
        <v>0</v>
      </c>
      <c r="B97" s="10" t="s">
        <v>188</v>
      </c>
      <c r="C97" s="13">
        <v>-7.7350037649548273</v>
      </c>
      <c r="D97" s="13">
        <v>41.285410416328247</v>
      </c>
    </row>
    <row r="98" spans="1:4" x14ac:dyDescent="0.3">
      <c r="A98" s="10" t="s">
        <v>0</v>
      </c>
      <c r="B98" s="10" t="s">
        <v>189</v>
      </c>
      <c r="C98" s="13">
        <v>-7.7349734502790657</v>
      </c>
      <c r="D98" s="13">
        <v>41.285743360548523</v>
      </c>
    </row>
    <row r="99" spans="1:4" x14ac:dyDescent="0.3">
      <c r="A99" s="10" t="s">
        <v>0</v>
      </c>
      <c r="B99" s="10" t="s">
        <v>190</v>
      </c>
      <c r="C99" s="13">
        <v>-7.7348509267567076</v>
      </c>
      <c r="D99" s="13">
        <v>41.285904148062279</v>
      </c>
    </row>
    <row r="100" spans="1:4" x14ac:dyDescent="0.3">
      <c r="A100" s="10" t="s">
        <v>0</v>
      </c>
      <c r="B100" s="10" t="s">
        <v>191</v>
      </c>
      <c r="C100" s="13">
        <v>-7.7348827430750955</v>
      </c>
      <c r="D100" s="13">
        <v>41.286111670544088</v>
      </c>
    </row>
    <row r="101" spans="1:4" x14ac:dyDescent="0.3">
      <c r="A101" s="10" t="s">
        <v>0</v>
      </c>
      <c r="B101" s="10" t="s">
        <v>192</v>
      </c>
      <c r="C101" s="13">
        <v>-7.7351955989724175</v>
      </c>
      <c r="D101" s="13">
        <v>41.285989006002005</v>
      </c>
    </row>
    <row r="102" spans="1:4" x14ac:dyDescent="0.3">
      <c r="A102" s="10" t="s">
        <v>0</v>
      </c>
      <c r="B102" s="10" t="s">
        <v>193</v>
      </c>
      <c r="C102" s="13">
        <v>-7.7353027043304623</v>
      </c>
      <c r="D102" s="13">
        <v>41.286008198652098</v>
      </c>
    </row>
    <row r="103" spans="1:4" x14ac:dyDescent="0.3">
      <c r="A103" s="10" t="s">
        <v>0</v>
      </c>
      <c r="B103" s="10" t="s">
        <v>194</v>
      </c>
      <c r="C103" s="13">
        <v>-7.7353124434273779</v>
      </c>
      <c r="D103" s="13">
        <v>41.285503885579033</v>
      </c>
    </row>
    <row r="104" spans="1:4" s="6" customFormat="1" x14ac:dyDescent="0.3">
      <c r="A104" s="29" t="s">
        <v>0</v>
      </c>
      <c r="B104" s="29" t="s">
        <v>185</v>
      </c>
      <c r="C104" s="60">
        <v>-7.7353124434273779</v>
      </c>
      <c r="D104" s="60">
        <v>41.285503885579033</v>
      </c>
    </row>
    <row r="105" spans="1:4" x14ac:dyDescent="0.3">
      <c r="A105" s="10"/>
      <c r="B105" s="10"/>
      <c r="C105" s="14"/>
      <c r="D105" s="14"/>
    </row>
    <row r="106" spans="1:4" x14ac:dyDescent="0.3">
      <c r="A106" s="10" t="s">
        <v>1</v>
      </c>
      <c r="B106" s="10" t="s">
        <v>195</v>
      </c>
      <c r="C106" s="13">
        <v>-7.7354449319248335</v>
      </c>
      <c r="D106" s="13">
        <v>41.286063807333527</v>
      </c>
    </row>
    <row r="107" spans="1:4" x14ac:dyDescent="0.3">
      <c r="A107" s="10" t="s">
        <v>1</v>
      </c>
      <c r="B107" s="10" t="s">
        <v>196</v>
      </c>
      <c r="C107" s="13">
        <v>-7.7357295617049306</v>
      </c>
      <c r="D107" s="13">
        <v>41.286166018585433</v>
      </c>
    </row>
    <row r="108" spans="1:4" x14ac:dyDescent="0.3">
      <c r="A108" s="10" t="s">
        <v>1</v>
      </c>
      <c r="B108" s="10" t="s">
        <v>197</v>
      </c>
      <c r="C108" s="13">
        <v>-7.7357662487965202</v>
      </c>
      <c r="D108" s="13">
        <v>41.28612138429687</v>
      </c>
    </row>
    <row r="109" spans="1:4" x14ac:dyDescent="0.3">
      <c r="A109" s="10" t="s">
        <v>1</v>
      </c>
      <c r="B109" s="10" t="s">
        <v>198</v>
      </c>
      <c r="C109" s="13">
        <v>-7.7357899534871599</v>
      </c>
      <c r="D109" s="13">
        <v>41.286130652328147</v>
      </c>
    </row>
    <row r="110" spans="1:4" x14ac:dyDescent="0.3">
      <c r="A110" s="10" t="s">
        <v>1</v>
      </c>
      <c r="B110" s="10" t="s">
        <v>199</v>
      </c>
      <c r="C110" s="13">
        <v>-7.7358145274096533</v>
      </c>
      <c r="D110" s="13">
        <v>41.286094892395681</v>
      </c>
    </row>
    <row r="111" spans="1:4" x14ac:dyDescent="0.3">
      <c r="A111" s="10" t="s">
        <v>1</v>
      </c>
      <c r="B111" s="10" t="s">
        <v>200</v>
      </c>
      <c r="C111" s="13">
        <v>-7.7360872186387812</v>
      </c>
      <c r="D111" s="13">
        <v>41.286196971554091</v>
      </c>
    </row>
    <row r="112" spans="1:4" x14ac:dyDescent="0.3">
      <c r="A112" s="10" t="s">
        <v>1</v>
      </c>
      <c r="B112" s="10" t="s">
        <v>201</v>
      </c>
      <c r="C112" s="13">
        <v>-7.7361593757422451</v>
      </c>
      <c r="D112" s="13">
        <v>41.28617074188039</v>
      </c>
    </row>
    <row r="113" spans="1:4" x14ac:dyDescent="0.3">
      <c r="A113" s="10" t="s">
        <v>1</v>
      </c>
      <c r="B113" s="10" t="s">
        <v>202</v>
      </c>
      <c r="C113" s="13">
        <v>-7.7362422555596826</v>
      </c>
      <c r="D113" s="13">
        <v>41.286207682484815</v>
      </c>
    </row>
    <row r="114" spans="1:4" x14ac:dyDescent="0.3">
      <c r="A114" s="10" t="s">
        <v>1</v>
      </c>
      <c r="B114" s="10" t="s">
        <v>203</v>
      </c>
      <c r="C114" s="13">
        <v>-7.7364016366478774</v>
      </c>
      <c r="D114" s="13">
        <v>41.285993253360985</v>
      </c>
    </row>
    <row r="115" spans="1:4" x14ac:dyDescent="0.3">
      <c r="A115" s="10" t="s">
        <v>1</v>
      </c>
      <c r="B115" s="10" t="s">
        <v>204</v>
      </c>
      <c r="C115" s="13">
        <v>-7.7354413396363624</v>
      </c>
      <c r="D115" s="13">
        <v>41.285631407715549</v>
      </c>
    </row>
    <row r="116" spans="1:4" x14ac:dyDescent="0.3">
      <c r="A116" s="10" t="s">
        <v>1</v>
      </c>
      <c r="B116" s="10" t="s">
        <v>205</v>
      </c>
      <c r="C116" s="13">
        <v>-7.7354449319248335</v>
      </c>
      <c r="D116" s="13">
        <v>41.286063807333527</v>
      </c>
    </row>
    <row r="117" spans="1:4" s="6" customFormat="1" x14ac:dyDescent="0.3">
      <c r="A117" s="29" t="s">
        <v>1</v>
      </c>
      <c r="B117" s="29" t="s">
        <v>195</v>
      </c>
      <c r="C117" s="60">
        <v>-7.7354449319248335</v>
      </c>
      <c r="D117" s="60">
        <v>41.286063807333527</v>
      </c>
    </row>
    <row r="118" spans="1:4" x14ac:dyDescent="0.3">
      <c r="A118" s="10"/>
      <c r="B118" s="10"/>
      <c r="C118" s="14"/>
      <c r="D118" s="14"/>
    </row>
    <row r="119" spans="1:4" x14ac:dyDescent="0.3">
      <c r="A119" s="10" t="s">
        <v>26</v>
      </c>
      <c r="B119" s="10" t="s">
        <v>206</v>
      </c>
      <c r="C119" s="13">
        <v>-7.7354536265981624</v>
      </c>
      <c r="D119" s="13">
        <v>41.285613527785834</v>
      </c>
    </row>
    <row r="120" spans="1:4" x14ac:dyDescent="0.3">
      <c r="A120" s="10" t="s">
        <v>26</v>
      </c>
      <c r="B120" s="10" t="s">
        <v>207</v>
      </c>
      <c r="C120" s="13">
        <v>-7.7364140971820445</v>
      </c>
      <c r="D120" s="13">
        <v>41.285966367732783</v>
      </c>
    </row>
    <row r="121" spans="1:4" x14ac:dyDescent="0.3">
      <c r="A121" s="10" t="s">
        <v>26</v>
      </c>
      <c r="B121" s="10" t="s">
        <v>208</v>
      </c>
      <c r="C121" s="13">
        <v>-7.7367946362904609</v>
      </c>
      <c r="D121" s="13">
        <v>41.285430097139503</v>
      </c>
    </row>
    <row r="122" spans="1:4" x14ac:dyDescent="0.3">
      <c r="A122" s="10" t="s">
        <v>26</v>
      </c>
      <c r="B122" s="10" t="s">
        <v>209</v>
      </c>
      <c r="C122" s="13">
        <v>-7.7362464782461808</v>
      </c>
      <c r="D122" s="13">
        <v>41.285370031091055</v>
      </c>
    </row>
    <row r="123" spans="1:4" x14ac:dyDescent="0.3">
      <c r="A123" s="10" t="s">
        <v>26</v>
      </c>
      <c r="B123" s="10" t="s">
        <v>210</v>
      </c>
      <c r="C123" s="13">
        <v>-7.7354481214146977</v>
      </c>
      <c r="D123" s="13">
        <v>41.285280189645512</v>
      </c>
    </row>
    <row r="124" spans="1:4" x14ac:dyDescent="0.3">
      <c r="A124" s="10" t="s">
        <v>26</v>
      </c>
      <c r="B124" s="10" t="s">
        <v>211</v>
      </c>
      <c r="C124" s="13">
        <v>-7.7354116084899962</v>
      </c>
      <c r="D124" s="13">
        <v>41.285315818250858</v>
      </c>
    </row>
    <row r="125" spans="1:4" x14ac:dyDescent="0.3">
      <c r="A125" s="10" t="s">
        <v>26</v>
      </c>
      <c r="B125" s="10" t="s">
        <v>212</v>
      </c>
      <c r="C125" s="13">
        <v>-7.7354536265981624</v>
      </c>
      <c r="D125" s="13">
        <v>41.285613527785834</v>
      </c>
    </row>
    <row r="126" spans="1:4" x14ac:dyDescent="0.3">
      <c r="A126" s="29" t="s">
        <v>26</v>
      </c>
      <c r="B126" s="29" t="s">
        <v>206</v>
      </c>
      <c r="C126" s="60">
        <v>-7.7354536265981624</v>
      </c>
      <c r="D126" s="60">
        <v>41.285613527785834</v>
      </c>
    </row>
  </sheetData>
  <hyperlinks>
    <hyperlink ref="A1" location="Indice!A1" display="Folhas"/>
  </hyperlink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9"/>
  <sheetViews>
    <sheetView workbookViewId="0">
      <pane ySplit="1" topLeftCell="A2" activePane="bottomLeft" state="frozen"/>
      <selection pane="bottomLeft" activeCell="X22" sqref="X22"/>
    </sheetView>
  </sheetViews>
  <sheetFormatPr defaultRowHeight="14.4" x14ac:dyDescent="0.3"/>
  <cols>
    <col min="2" max="2" width="10.88671875" customWidth="1"/>
    <col min="3" max="4" width="12.33203125" customWidth="1"/>
  </cols>
  <sheetData>
    <row r="1" spans="1:4" ht="15" customHeight="1" x14ac:dyDescent="0.3">
      <c r="A1" s="73" t="s">
        <v>34</v>
      </c>
      <c r="B1" s="31" t="s">
        <v>110</v>
      </c>
      <c r="C1" s="12" t="s">
        <v>32</v>
      </c>
      <c r="D1" s="12" t="s">
        <v>33</v>
      </c>
    </row>
    <row r="2" spans="1:4" ht="15" customHeight="1" x14ac:dyDescent="0.3">
      <c r="A2" s="16" t="s">
        <v>30</v>
      </c>
      <c r="B2" s="16" t="s">
        <v>30</v>
      </c>
      <c r="C2" s="16">
        <v>-7.7386410000000003</v>
      </c>
      <c r="D2" s="16">
        <v>41.284579000000001</v>
      </c>
    </row>
    <row r="3" spans="1:4" s="6" customFormat="1" ht="15" customHeight="1" x14ac:dyDescent="0.3">
      <c r="A3" s="16"/>
      <c r="B3" s="16"/>
      <c r="C3" s="16"/>
      <c r="D3" s="16"/>
    </row>
    <row r="4" spans="1:4" ht="15" customHeight="1" x14ac:dyDescent="0.3">
      <c r="A4" s="16" t="s">
        <v>28</v>
      </c>
      <c r="B4" s="16" t="s">
        <v>28</v>
      </c>
      <c r="C4" s="16">
        <v>-7.7386439999999999</v>
      </c>
      <c r="D4" s="16">
        <v>41.287094000000003</v>
      </c>
    </row>
    <row r="5" spans="1:4" s="6" customFormat="1" ht="15" customHeight="1" x14ac:dyDescent="0.3">
      <c r="A5" s="16"/>
      <c r="B5" s="16"/>
      <c r="C5" s="16"/>
      <c r="D5" s="16"/>
    </row>
    <row r="6" spans="1:4" ht="15" customHeight="1" x14ac:dyDescent="0.3">
      <c r="A6" s="16" t="s">
        <v>29</v>
      </c>
      <c r="B6" s="16" t="s">
        <v>29</v>
      </c>
      <c r="C6" s="16">
        <v>-7.7347070000000002</v>
      </c>
      <c r="D6" s="16">
        <v>41.286959000000003</v>
      </c>
    </row>
    <row r="7" spans="1:4" s="6" customFormat="1" ht="15" customHeight="1" x14ac:dyDescent="0.3">
      <c r="A7" s="16"/>
      <c r="B7" s="16"/>
      <c r="C7" s="16"/>
      <c r="D7" s="16"/>
    </row>
    <row r="8" spans="1:4" ht="15" customHeight="1" x14ac:dyDescent="0.3">
      <c r="A8" s="16" t="s">
        <v>31</v>
      </c>
      <c r="B8" s="16" t="s">
        <v>31</v>
      </c>
      <c r="C8" s="16">
        <v>-7.7347089999999996</v>
      </c>
      <c r="D8" s="16">
        <v>41.284550000000003</v>
      </c>
    </row>
    <row r="9" spans="1:4" ht="15" customHeight="1" x14ac:dyDescent="0.3">
      <c r="B9" s="6"/>
    </row>
    <row r="10" spans="1:4" ht="15" customHeight="1" x14ac:dyDescent="0.3">
      <c r="A10" s="22" t="s">
        <v>27</v>
      </c>
      <c r="B10" s="22" t="s">
        <v>27</v>
      </c>
      <c r="C10" s="35">
        <v>-7.7376699999999996</v>
      </c>
      <c r="D10" s="35">
        <v>41.286647000000002</v>
      </c>
    </row>
    <row r="11" spans="1:4" s="6" customFormat="1" ht="15" customHeight="1" x14ac:dyDescent="0.3">
      <c r="A11" s="22"/>
      <c r="B11" s="22"/>
      <c r="C11" s="35"/>
      <c r="D11" s="35"/>
    </row>
    <row r="12" spans="1:4" ht="15" customHeight="1" x14ac:dyDescent="0.3">
      <c r="A12" s="22" t="s">
        <v>24</v>
      </c>
      <c r="B12" s="22" t="s">
        <v>24</v>
      </c>
      <c r="C12" s="35">
        <v>-7.7368110000000003</v>
      </c>
      <c r="D12" s="35">
        <v>41.286082999999998</v>
      </c>
    </row>
    <row r="13" spans="1:4" s="6" customFormat="1" ht="15" customHeight="1" x14ac:dyDescent="0.3">
      <c r="A13" s="22"/>
      <c r="B13" s="22"/>
      <c r="C13" s="35"/>
      <c r="D13" s="35"/>
    </row>
    <row r="14" spans="1:4" ht="15" customHeight="1" x14ac:dyDescent="0.3">
      <c r="A14" s="22" t="s">
        <v>25</v>
      </c>
      <c r="B14" s="22" t="s">
        <v>25</v>
      </c>
      <c r="C14" s="35">
        <v>-7.7370660000000004</v>
      </c>
      <c r="D14" s="35">
        <v>41.285677999999997</v>
      </c>
    </row>
    <row r="15" spans="1:4" s="6" customFormat="1" ht="15" customHeight="1" x14ac:dyDescent="0.3">
      <c r="A15" s="22"/>
      <c r="B15" s="22"/>
      <c r="C15" s="35"/>
      <c r="D15" s="35"/>
    </row>
    <row r="16" spans="1:4" ht="15" customHeight="1" x14ac:dyDescent="0.3">
      <c r="A16" s="22" t="s">
        <v>2</v>
      </c>
      <c r="B16" s="22" t="s">
        <v>2</v>
      </c>
      <c r="C16" s="35">
        <v>-7.7379170000000004</v>
      </c>
      <c r="D16" s="35">
        <v>41.285621999999996</v>
      </c>
    </row>
    <row r="17" spans="1:4" s="6" customFormat="1" ht="15" customHeight="1" x14ac:dyDescent="0.3">
      <c r="A17" s="22"/>
      <c r="B17" s="22"/>
      <c r="C17" s="35"/>
      <c r="D17" s="35"/>
    </row>
    <row r="18" spans="1:4" ht="15" customHeight="1" x14ac:dyDescent="0.3">
      <c r="A18" s="22" t="s">
        <v>3</v>
      </c>
      <c r="B18" s="22" t="s">
        <v>3</v>
      </c>
      <c r="C18" s="35">
        <v>-7.7380019999999998</v>
      </c>
      <c r="D18" s="35">
        <v>41.285277000000001</v>
      </c>
    </row>
    <row r="19" spans="1:4" s="6" customFormat="1" ht="15" customHeight="1" x14ac:dyDescent="0.3">
      <c r="A19" s="22"/>
      <c r="B19" s="22"/>
      <c r="C19" s="35"/>
      <c r="D19" s="35"/>
    </row>
    <row r="20" spans="1:4" ht="15" customHeight="1" x14ac:dyDescent="0.3">
      <c r="A20" s="22" t="s">
        <v>4</v>
      </c>
      <c r="B20" s="22" t="s">
        <v>4</v>
      </c>
      <c r="C20" s="35">
        <v>-7.7380300000000002</v>
      </c>
      <c r="D20" s="35">
        <v>41.284965</v>
      </c>
    </row>
    <row r="21" spans="1:4" s="6" customFormat="1" ht="15" customHeight="1" x14ac:dyDescent="0.3">
      <c r="A21" s="22"/>
      <c r="B21" s="22"/>
      <c r="C21" s="35"/>
      <c r="D21" s="35"/>
    </row>
    <row r="22" spans="1:4" ht="15" customHeight="1" x14ac:dyDescent="0.3">
      <c r="A22" s="22" t="s">
        <v>5</v>
      </c>
      <c r="B22" s="22" t="s">
        <v>5</v>
      </c>
      <c r="C22" s="35">
        <v>-7.7373820000000002</v>
      </c>
      <c r="D22" s="35">
        <v>41.284945</v>
      </c>
    </row>
    <row r="23" spans="1:4" s="6" customFormat="1" ht="15" customHeight="1" x14ac:dyDescent="0.3">
      <c r="A23" s="22"/>
      <c r="B23" s="22"/>
      <c r="C23" s="35"/>
      <c r="D23" s="35"/>
    </row>
    <row r="24" spans="1:4" ht="15" customHeight="1" x14ac:dyDescent="0.3">
      <c r="A24" s="22" t="s">
        <v>6</v>
      </c>
      <c r="B24" s="22" t="s">
        <v>6</v>
      </c>
      <c r="C24" s="35">
        <v>-7.7365919999999999</v>
      </c>
      <c r="D24" s="35">
        <v>41.284948999999997</v>
      </c>
    </row>
    <row r="25" spans="1:4" s="6" customFormat="1" ht="15" customHeight="1" x14ac:dyDescent="0.3">
      <c r="A25" s="22"/>
      <c r="B25" s="22"/>
      <c r="C25" s="35"/>
      <c r="D25" s="35"/>
    </row>
    <row r="26" spans="1:4" ht="15" customHeight="1" x14ac:dyDescent="0.3">
      <c r="A26" s="22" t="s">
        <v>7</v>
      </c>
      <c r="B26" s="22" t="s">
        <v>7</v>
      </c>
      <c r="C26" s="35">
        <v>-7.7358909999999996</v>
      </c>
      <c r="D26" s="35">
        <v>41.284896000000003</v>
      </c>
    </row>
    <row r="27" spans="1:4" s="6" customFormat="1" ht="15" customHeight="1" x14ac:dyDescent="0.3">
      <c r="A27" s="22"/>
      <c r="B27" s="22"/>
      <c r="C27" s="35"/>
      <c r="D27" s="35"/>
    </row>
    <row r="28" spans="1:4" ht="15" customHeight="1" x14ac:dyDescent="0.3">
      <c r="A28" s="22" t="s">
        <v>0</v>
      </c>
      <c r="B28" s="22" t="s">
        <v>0</v>
      </c>
      <c r="C28" s="35">
        <v>-7.7350849999999998</v>
      </c>
      <c r="D28" s="35">
        <v>41.285727000000001</v>
      </c>
    </row>
    <row r="29" spans="1:4" s="6" customFormat="1" ht="15" customHeight="1" x14ac:dyDescent="0.3">
      <c r="A29" s="22"/>
      <c r="B29" s="22"/>
      <c r="C29" s="35"/>
      <c r="D29" s="35"/>
    </row>
    <row r="30" spans="1:4" ht="15" customHeight="1" x14ac:dyDescent="0.3">
      <c r="A30" s="22" t="s">
        <v>1</v>
      </c>
      <c r="B30" s="22" t="s">
        <v>1</v>
      </c>
      <c r="C30" s="35">
        <v>-7.7357449999999996</v>
      </c>
      <c r="D30" s="35">
        <v>41.285881000000003</v>
      </c>
    </row>
    <row r="31" spans="1:4" s="6" customFormat="1" ht="15" customHeight="1" x14ac:dyDescent="0.3">
      <c r="A31" s="22"/>
      <c r="B31" s="22"/>
      <c r="C31" s="35"/>
      <c r="D31" s="35"/>
    </row>
    <row r="32" spans="1:4" ht="15" customHeight="1" x14ac:dyDescent="0.3">
      <c r="A32" s="22" t="s">
        <v>26</v>
      </c>
      <c r="B32" s="22" t="s">
        <v>26</v>
      </c>
      <c r="C32" s="35">
        <v>-7.7359439999999999</v>
      </c>
      <c r="D32" s="35">
        <v>41.285592999999999</v>
      </c>
    </row>
    <row r="33" spans="1:4" ht="15" customHeight="1" x14ac:dyDescent="0.3"/>
    <row r="34" spans="1:4" ht="15" customHeight="1" x14ac:dyDescent="0.3">
      <c r="A34" s="9" t="s">
        <v>27</v>
      </c>
      <c r="B34" s="10" t="s">
        <v>111</v>
      </c>
      <c r="C34" s="13">
        <v>-7.7380279432966343</v>
      </c>
      <c r="D34" s="13">
        <v>41.286497512273172</v>
      </c>
    </row>
    <row r="35" spans="1:4" ht="15" customHeight="1" x14ac:dyDescent="0.3">
      <c r="A35" s="9" t="s">
        <v>27</v>
      </c>
      <c r="B35" s="10" t="s">
        <v>112</v>
      </c>
      <c r="C35" s="13">
        <v>-7.7377811717762768</v>
      </c>
      <c r="D35" s="13">
        <v>41.286909149780747</v>
      </c>
    </row>
    <row r="36" spans="1:4" ht="15" customHeight="1" x14ac:dyDescent="0.3">
      <c r="A36" s="9" t="s">
        <v>27</v>
      </c>
      <c r="B36" s="10" t="s">
        <v>113</v>
      </c>
      <c r="C36" s="13">
        <v>-7.737517462810418</v>
      </c>
      <c r="D36" s="13">
        <v>41.286960300758089</v>
      </c>
    </row>
    <row r="37" spans="1:4" ht="15" customHeight="1" x14ac:dyDescent="0.3">
      <c r="A37" s="9" t="s">
        <v>27</v>
      </c>
      <c r="B37" s="10" t="s">
        <v>114</v>
      </c>
      <c r="C37" s="13">
        <v>-7.7370440539922951</v>
      </c>
      <c r="D37" s="13">
        <v>41.286738923839046</v>
      </c>
    </row>
    <row r="38" spans="1:4" ht="15" customHeight="1" x14ac:dyDescent="0.3">
      <c r="A38" s="9" t="s">
        <v>27</v>
      </c>
      <c r="B38" s="10" t="s">
        <v>115</v>
      </c>
      <c r="C38" s="13">
        <v>-7.7370816089000503</v>
      </c>
      <c r="D38" s="13">
        <v>41.286649261150146</v>
      </c>
    </row>
    <row r="39" spans="1:4" ht="15" customHeight="1" x14ac:dyDescent="0.3">
      <c r="A39" s="9" t="s">
        <v>27</v>
      </c>
      <c r="B39" s="10" t="s">
        <v>116</v>
      </c>
      <c r="C39" s="13">
        <v>-7.7376477937333048</v>
      </c>
      <c r="D39" s="13">
        <v>41.286394258480669</v>
      </c>
    </row>
    <row r="40" spans="1:4" ht="15" customHeight="1" x14ac:dyDescent="0.3">
      <c r="A40" s="9" t="s">
        <v>27</v>
      </c>
      <c r="B40" s="10" t="s">
        <v>117</v>
      </c>
      <c r="C40" s="13">
        <v>-7.7380279432966343</v>
      </c>
      <c r="D40" s="13">
        <v>41.286497512273172</v>
      </c>
    </row>
    <row r="41" spans="1:4" ht="15" customHeight="1" x14ac:dyDescent="0.3">
      <c r="A41" s="59" t="s">
        <v>27</v>
      </c>
      <c r="B41" s="29" t="s">
        <v>111</v>
      </c>
      <c r="C41" s="60">
        <v>-7.7380279432966343</v>
      </c>
      <c r="D41" s="60">
        <v>41.286497512273172</v>
      </c>
    </row>
    <row r="42" spans="1:4" ht="15" customHeight="1" x14ac:dyDescent="0.3">
      <c r="A42" s="9"/>
      <c r="B42" s="10"/>
      <c r="C42" s="14"/>
      <c r="D42" s="14"/>
    </row>
    <row r="43" spans="1:4" ht="15" customHeight="1" x14ac:dyDescent="0.3">
      <c r="A43" s="9" t="s">
        <v>24</v>
      </c>
      <c r="B43" s="10" t="s">
        <v>118</v>
      </c>
      <c r="C43" s="13">
        <v>-7.7374813376209799</v>
      </c>
      <c r="D43" s="13">
        <v>41.286356401603356</v>
      </c>
    </row>
    <row r="44" spans="1:4" ht="15" customHeight="1" x14ac:dyDescent="0.3">
      <c r="A44" s="9" t="s">
        <v>24</v>
      </c>
      <c r="B44" s="10" t="s">
        <v>119</v>
      </c>
      <c r="C44" s="13">
        <v>-7.7371555027588368</v>
      </c>
      <c r="D44" s="13">
        <v>41.286532974897945</v>
      </c>
    </row>
    <row r="45" spans="1:4" ht="15" customHeight="1" x14ac:dyDescent="0.3">
      <c r="A45" s="9" t="s">
        <v>24</v>
      </c>
      <c r="B45" s="10" t="s">
        <v>120</v>
      </c>
      <c r="C45" s="13">
        <v>-7.736856671603789</v>
      </c>
      <c r="D45" s="13">
        <v>41.286547708756508</v>
      </c>
    </row>
    <row r="46" spans="1:4" ht="15" customHeight="1" x14ac:dyDescent="0.3">
      <c r="A46" s="9" t="s">
        <v>24</v>
      </c>
      <c r="B46" s="10" t="s">
        <v>121</v>
      </c>
      <c r="C46" s="13">
        <v>-7.736717742458378</v>
      </c>
      <c r="D46" s="13">
        <v>41.286320995500688</v>
      </c>
    </row>
    <row r="47" spans="1:4" ht="15" customHeight="1" x14ac:dyDescent="0.3">
      <c r="A47" s="9" t="s">
        <v>24</v>
      </c>
      <c r="B47" s="10" t="s">
        <v>122</v>
      </c>
      <c r="C47" s="13">
        <v>-7.7365128629427797</v>
      </c>
      <c r="D47" s="13">
        <v>41.286417827768069</v>
      </c>
    </row>
    <row r="48" spans="1:4" ht="15" customHeight="1" x14ac:dyDescent="0.3">
      <c r="A48" s="9" t="s">
        <v>24</v>
      </c>
      <c r="B48" s="10" t="s">
        <v>123</v>
      </c>
      <c r="C48" s="13">
        <v>-7.7364756549143721</v>
      </c>
      <c r="D48" s="13">
        <v>41.28648947907832</v>
      </c>
    </row>
    <row r="49" spans="1:4" ht="15" customHeight="1" x14ac:dyDescent="0.3">
      <c r="A49" s="9" t="s">
        <v>24</v>
      </c>
      <c r="B49" s="10" t="s">
        <v>124</v>
      </c>
      <c r="C49" s="13">
        <v>-7.7361531189680726</v>
      </c>
      <c r="D49" s="13">
        <v>41.286494943215367</v>
      </c>
    </row>
    <row r="50" spans="1:4" ht="15" customHeight="1" x14ac:dyDescent="0.3">
      <c r="A50" s="9" t="s">
        <v>24</v>
      </c>
      <c r="B50" s="10" t="s">
        <v>125</v>
      </c>
      <c r="C50" s="13">
        <v>-7.7366558354587029</v>
      </c>
      <c r="D50" s="13">
        <v>41.285815895434922</v>
      </c>
    </row>
    <row r="51" spans="1:4" ht="15" customHeight="1" x14ac:dyDescent="0.3">
      <c r="A51" s="9" t="s">
        <v>24</v>
      </c>
      <c r="B51" s="10" t="s">
        <v>126</v>
      </c>
      <c r="C51" s="13">
        <v>-7.737427196994803</v>
      </c>
      <c r="D51" s="13">
        <v>41.286067567259146</v>
      </c>
    </row>
    <row r="52" spans="1:4" ht="15" customHeight="1" x14ac:dyDescent="0.3">
      <c r="A52" s="9" t="s">
        <v>24</v>
      </c>
      <c r="B52" s="10" t="s">
        <v>127</v>
      </c>
      <c r="C52" s="13">
        <v>-7.7374136951033794</v>
      </c>
      <c r="D52" s="13">
        <v>41.286148486586541</v>
      </c>
    </row>
    <row r="53" spans="1:4" ht="15" customHeight="1" x14ac:dyDescent="0.3">
      <c r="A53" s="9" t="s">
        <v>24</v>
      </c>
      <c r="B53" s="10" t="s">
        <v>128</v>
      </c>
      <c r="C53" s="13">
        <v>-7.7374813376209799</v>
      </c>
      <c r="D53" s="13">
        <v>41.286356401603356</v>
      </c>
    </row>
    <row r="54" spans="1:4" ht="15" customHeight="1" x14ac:dyDescent="0.3">
      <c r="A54" s="59" t="s">
        <v>24</v>
      </c>
      <c r="B54" s="29" t="s">
        <v>118</v>
      </c>
      <c r="C54" s="60">
        <v>-7.7374813376209799</v>
      </c>
      <c r="D54" s="60">
        <v>41.286356401603356</v>
      </c>
    </row>
    <row r="55" spans="1:4" ht="15" customHeight="1" x14ac:dyDescent="0.3">
      <c r="A55" s="9"/>
      <c r="B55" s="10"/>
      <c r="C55" s="14"/>
      <c r="D55" s="14"/>
    </row>
    <row r="56" spans="1:4" ht="15" customHeight="1" x14ac:dyDescent="0.3">
      <c r="A56" s="9" t="s">
        <v>25</v>
      </c>
      <c r="B56" s="10" t="s">
        <v>129</v>
      </c>
      <c r="C56" s="13">
        <v>-7.7366563566406557</v>
      </c>
      <c r="D56" s="13">
        <v>41.285788878649285</v>
      </c>
    </row>
    <row r="57" spans="1:4" ht="15" customHeight="1" x14ac:dyDescent="0.3">
      <c r="A57" s="9" t="s">
        <v>25</v>
      </c>
      <c r="B57" s="10" t="s">
        <v>130</v>
      </c>
      <c r="C57" s="13">
        <v>-7.7369017412444299</v>
      </c>
      <c r="D57" s="13">
        <v>41.285449288293997</v>
      </c>
    </row>
    <row r="58" spans="1:4" ht="15" customHeight="1" x14ac:dyDescent="0.3">
      <c r="A58" s="9" t="s">
        <v>25</v>
      </c>
      <c r="B58" s="10" t="s">
        <v>131</v>
      </c>
      <c r="C58" s="13">
        <v>-7.7375334747908955</v>
      </c>
      <c r="D58" s="13">
        <v>41.285510268513647</v>
      </c>
    </row>
    <row r="59" spans="1:4" ht="15" customHeight="1" x14ac:dyDescent="0.3">
      <c r="A59" s="9" t="s">
        <v>25</v>
      </c>
      <c r="B59" s="10" t="s">
        <v>132</v>
      </c>
      <c r="C59" s="13">
        <v>-7.737427544240477</v>
      </c>
      <c r="D59" s="13">
        <v>41.286049556064178</v>
      </c>
    </row>
    <row r="60" spans="1:4" ht="15" customHeight="1" x14ac:dyDescent="0.3">
      <c r="A60" s="9" t="s">
        <v>25</v>
      </c>
      <c r="B60" s="10" t="s">
        <v>133</v>
      </c>
      <c r="C60" s="13">
        <v>-7.7366563566406557</v>
      </c>
      <c r="D60" s="13">
        <v>41.285788878649285</v>
      </c>
    </row>
    <row r="61" spans="1:4" ht="15" customHeight="1" x14ac:dyDescent="0.3">
      <c r="A61" s="59" t="s">
        <v>25</v>
      </c>
      <c r="B61" s="29" t="s">
        <v>129</v>
      </c>
      <c r="C61" s="60">
        <v>-7.7366563566406557</v>
      </c>
      <c r="D61" s="60">
        <v>41.285788878649285</v>
      </c>
    </row>
    <row r="62" spans="1:4" ht="15" customHeight="1" x14ac:dyDescent="0.3">
      <c r="A62" s="9"/>
      <c r="B62" s="10"/>
      <c r="C62" s="14"/>
      <c r="D62" s="14"/>
    </row>
    <row r="63" spans="1:4" ht="15" customHeight="1" x14ac:dyDescent="0.3">
      <c r="A63" s="10" t="s">
        <v>2</v>
      </c>
      <c r="B63" s="10" t="s">
        <v>134</v>
      </c>
      <c r="C63" s="13">
        <v>-7.737584664289848</v>
      </c>
      <c r="D63" s="13">
        <v>41.285952198006818</v>
      </c>
    </row>
    <row r="64" spans="1:4" ht="15" customHeight="1" x14ac:dyDescent="0.3">
      <c r="A64" s="10" t="s">
        <v>2</v>
      </c>
      <c r="B64" s="10" t="s">
        <v>135</v>
      </c>
      <c r="C64" s="13">
        <v>-7.7379667202328744</v>
      </c>
      <c r="D64" s="13">
        <v>41.285956390384115</v>
      </c>
    </row>
    <row r="65" spans="1:4" ht="15" customHeight="1" x14ac:dyDescent="0.3">
      <c r="A65" s="10" t="s">
        <v>2</v>
      </c>
      <c r="B65" s="10" t="s">
        <v>136</v>
      </c>
      <c r="C65" s="13">
        <v>-7.7380149978555526</v>
      </c>
      <c r="D65" s="13">
        <v>41.28592989754285</v>
      </c>
    </row>
    <row r="66" spans="1:4" ht="15" customHeight="1" x14ac:dyDescent="0.3">
      <c r="A66" s="10" t="s">
        <v>2</v>
      </c>
      <c r="B66" s="10" t="s">
        <v>137</v>
      </c>
      <c r="C66" s="13">
        <v>-7.7380400911093563</v>
      </c>
      <c r="D66" s="13">
        <v>41.285867120315025</v>
      </c>
    </row>
    <row r="67" spans="1:4" ht="15" customHeight="1" x14ac:dyDescent="0.3">
      <c r="A67" s="10" t="s">
        <v>2</v>
      </c>
      <c r="B67" s="10" t="s">
        <v>138</v>
      </c>
      <c r="C67" s="13">
        <v>-7.7380648372463341</v>
      </c>
      <c r="D67" s="13">
        <v>41.285822354280533</v>
      </c>
    </row>
    <row r="68" spans="1:4" ht="15" customHeight="1" x14ac:dyDescent="0.3">
      <c r="A68" s="10" t="s">
        <v>2</v>
      </c>
      <c r="B68" s="10" t="s">
        <v>139</v>
      </c>
      <c r="C68" s="13">
        <v>-7.7382792228050832</v>
      </c>
      <c r="D68" s="13">
        <v>41.285851728547236</v>
      </c>
    </row>
    <row r="69" spans="1:4" ht="15" customHeight="1" x14ac:dyDescent="0.3">
      <c r="A69" s="10" t="s">
        <v>2</v>
      </c>
      <c r="B69" s="10" t="s">
        <v>140</v>
      </c>
      <c r="C69" s="13">
        <v>-7.7383328786157612</v>
      </c>
      <c r="D69" s="13">
        <v>41.285546061933722</v>
      </c>
    </row>
    <row r="70" spans="1:4" ht="15" customHeight="1" x14ac:dyDescent="0.3">
      <c r="A70" s="10" t="s">
        <v>2</v>
      </c>
      <c r="B70" s="10" t="s">
        <v>141</v>
      </c>
      <c r="C70" s="13">
        <v>-7.737664979210332</v>
      </c>
      <c r="D70" s="13">
        <v>41.285502704233402</v>
      </c>
    </row>
    <row r="71" spans="1:4" ht="15" customHeight="1" x14ac:dyDescent="0.3">
      <c r="A71" s="10" t="s">
        <v>2</v>
      </c>
      <c r="B71" s="10" t="s">
        <v>142</v>
      </c>
      <c r="C71" s="13">
        <v>-7.737584664289848</v>
      </c>
      <c r="D71" s="13">
        <v>41.285952198006818</v>
      </c>
    </row>
    <row r="72" spans="1:4" ht="15" customHeight="1" x14ac:dyDescent="0.3">
      <c r="A72" s="29" t="s">
        <v>2</v>
      </c>
      <c r="B72" s="29" t="s">
        <v>134</v>
      </c>
      <c r="C72" s="60">
        <v>-7.737584664289848</v>
      </c>
      <c r="D72" s="60">
        <v>41.285952198006818</v>
      </c>
    </row>
    <row r="73" spans="1:4" ht="15" customHeight="1" x14ac:dyDescent="0.3">
      <c r="A73" s="10"/>
      <c r="B73" s="10"/>
      <c r="C73" s="14"/>
      <c r="D73" s="14"/>
    </row>
    <row r="74" spans="1:4" ht="15" customHeight="1" x14ac:dyDescent="0.3">
      <c r="A74" s="10" t="s">
        <v>3</v>
      </c>
      <c r="B74" s="10" t="s">
        <v>143</v>
      </c>
      <c r="C74" s="13">
        <v>-7.7383335725959732</v>
      </c>
      <c r="D74" s="13">
        <v>41.28551003952785</v>
      </c>
    </row>
    <row r="75" spans="1:4" ht="15" customHeight="1" x14ac:dyDescent="0.3">
      <c r="A75" s="10" t="s">
        <v>3</v>
      </c>
      <c r="B75" s="10" t="s">
        <v>144</v>
      </c>
      <c r="C75" s="13">
        <v>-7.737677612715677</v>
      </c>
      <c r="D75" s="13">
        <v>41.285466812857869</v>
      </c>
    </row>
    <row r="76" spans="1:4" ht="15" customHeight="1" x14ac:dyDescent="0.3">
      <c r="A76" s="10" t="s">
        <v>3</v>
      </c>
      <c r="B76" s="10" t="s">
        <v>145</v>
      </c>
      <c r="C76" s="13">
        <v>-7.7377577527497774</v>
      </c>
      <c r="D76" s="13">
        <v>41.28502632456501</v>
      </c>
    </row>
    <row r="77" spans="1:4" ht="15" customHeight="1" x14ac:dyDescent="0.3">
      <c r="A77" s="10" t="s">
        <v>3</v>
      </c>
      <c r="B77" s="10" t="s">
        <v>146</v>
      </c>
      <c r="C77" s="13">
        <v>-7.7384491786065066</v>
      </c>
      <c r="D77" s="13">
        <v>41.285087954747539</v>
      </c>
    </row>
    <row r="78" spans="1:4" ht="15" customHeight="1" x14ac:dyDescent="0.3">
      <c r="A78" s="10" t="s">
        <v>3</v>
      </c>
      <c r="B78" s="10" t="s">
        <v>147</v>
      </c>
      <c r="C78" s="13">
        <v>-7.7383335725959732</v>
      </c>
      <c r="D78" s="13">
        <v>41.28551003952785</v>
      </c>
    </row>
    <row r="79" spans="1:4" ht="15" customHeight="1" x14ac:dyDescent="0.3">
      <c r="A79" s="29" t="s">
        <v>3</v>
      </c>
      <c r="B79" s="29" t="s">
        <v>143</v>
      </c>
      <c r="C79" s="60">
        <v>-7.7383335725959732</v>
      </c>
      <c r="D79" s="60">
        <v>41.28551003952785</v>
      </c>
    </row>
    <row r="80" spans="1:4" ht="15" customHeight="1" x14ac:dyDescent="0.3">
      <c r="A80" s="10"/>
      <c r="B80" s="10"/>
      <c r="C80" s="14"/>
      <c r="D80" s="14"/>
    </row>
    <row r="81" spans="1:4" ht="15" customHeight="1" x14ac:dyDescent="0.3">
      <c r="A81" s="10" t="s">
        <v>4</v>
      </c>
      <c r="B81" s="10" t="s">
        <v>148</v>
      </c>
      <c r="C81" s="13">
        <v>-7.7384496990354341</v>
      </c>
      <c r="D81" s="13">
        <v>41.285060937939797</v>
      </c>
    </row>
    <row r="82" spans="1:4" ht="15" customHeight="1" x14ac:dyDescent="0.3">
      <c r="A82" s="10" t="s">
        <v>4</v>
      </c>
      <c r="B82" s="10" t="s">
        <v>149</v>
      </c>
      <c r="C82" s="13">
        <v>-7.7377582734627666</v>
      </c>
      <c r="D82" s="13">
        <v>41.284999307764174</v>
      </c>
    </row>
    <row r="83" spans="1:4" ht="15" customHeight="1" x14ac:dyDescent="0.3">
      <c r="A83" s="10" t="s">
        <v>4</v>
      </c>
      <c r="B83" s="10" t="s">
        <v>150</v>
      </c>
      <c r="C83" s="13">
        <v>-7.7377984298096054</v>
      </c>
      <c r="D83" s="13">
        <v>41.284774560776775</v>
      </c>
    </row>
    <row r="84" spans="1:4" ht="15" customHeight="1" x14ac:dyDescent="0.3">
      <c r="A84" s="10" t="s">
        <v>4</v>
      </c>
      <c r="B84" s="10" t="s">
        <v>151</v>
      </c>
      <c r="C84" s="13">
        <v>-7.7378461859433827</v>
      </c>
      <c r="D84" s="13">
        <v>41.284775084792393</v>
      </c>
    </row>
    <row r="85" spans="1:4" ht="15" customHeight="1" x14ac:dyDescent="0.3">
      <c r="A85" s="10" t="s">
        <v>4</v>
      </c>
      <c r="B85" s="10" t="s">
        <v>152</v>
      </c>
      <c r="C85" s="13">
        <v>-7.7380598738638051</v>
      </c>
      <c r="D85" s="13">
        <v>41.284840481828603</v>
      </c>
    </row>
    <row r="86" spans="1:4" ht="15" customHeight="1" x14ac:dyDescent="0.3">
      <c r="A86" s="10" t="s">
        <v>4</v>
      </c>
      <c r="B86" s="10" t="s">
        <v>153</v>
      </c>
      <c r="C86" s="13">
        <v>-7.7383244413170376</v>
      </c>
      <c r="D86" s="13">
        <v>41.284744301446487</v>
      </c>
    </row>
    <row r="87" spans="1:4" ht="15" customHeight="1" x14ac:dyDescent="0.3">
      <c r="A87" s="10" t="s">
        <v>4</v>
      </c>
      <c r="B87" s="10" t="s">
        <v>154</v>
      </c>
      <c r="C87" s="13">
        <v>-7.7384431377219451</v>
      </c>
      <c r="D87" s="13">
        <v>41.284781633313138</v>
      </c>
    </row>
    <row r="88" spans="1:4" ht="15" customHeight="1" x14ac:dyDescent="0.3">
      <c r="A88" s="10" t="s">
        <v>4</v>
      </c>
      <c r="B88" s="10" t="s">
        <v>155</v>
      </c>
      <c r="C88" s="13">
        <v>-7.7385258436661442</v>
      </c>
      <c r="D88" s="13">
        <v>41.284827577874957</v>
      </c>
    </row>
    <row r="89" spans="1:4" ht="15" customHeight="1" x14ac:dyDescent="0.3">
      <c r="A89" s="10" t="s">
        <v>4</v>
      </c>
      <c r="B89" s="10" t="s">
        <v>156</v>
      </c>
      <c r="C89" s="13">
        <v>-7.7384998839570676</v>
      </c>
      <c r="D89" s="13">
        <v>41.284935383247408</v>
      </c>
    </row>
    <row r="90" spans="1:4" ht="15" customHeight="1" x14ac:dyDescent="0.3">
      <c r="A90" s="10" t="s">
        <v>4</v>
      </c>
      <c r="B90" s="10" t="s">
        <v>157</v>
      </c>
      <c r="C90" s="13">
        <v>-7.7384496990354341</v>
      </c>
      <c r="D90" s="13">
        <v>41.285060937939797</v>
      </c>
    </row>
    <row r="91" spans="1:4" ht="15" customHeight="1" x14ac:dyDescent="0.3">
      <c r="A91" s="29" t="s">
        <v>4</v>
      </c>
      <c r="B91" s="29" t="s">
        <v>148</v>
      </c>
      <c r="C91" s="60">
        <v>-7.7384496990354341</v>
      </c>
      <c r="D91" s="60">
        <v>41.285060937939797</v>
      </c>
    </row>
    <row r="92" spans="1:4" ht="15" customHeight="1" x14ac:dyDescent="0.3">
      <c r="A92" s="10"/>
      <c r="B92" s="10"/>
      <c r="C92" s="14"/>
      <c r="D92" s="14"/>
    </row>
    <row r="93" spans="1:4" ht="15" customHeight="1" x14ac:dyDescent="0.3">
      <c r="A93" s="10" t="s">
        <v>5</v>
      </c>
      <c r="B93" s="10" t="s">
        <v>158</v>
      </c>
      <c r="C93" s="13">
        <v>-7.7375827938380679</v>
      </c>
      <c r="D93" s="13">
        <v>41.285429742256454</v>
      </c>
    </row>
    <row r="94" spans="1:4" ht="15" customHeight="1" x14ac:dyDescent="0.3">
      <c r="A94" s="10" t="s">
        <v>5</v>
      </c>
      <c r="B94" s="10" t="s">
        <v>159</v>
      </c>
      <c r="C94" s="13">
        <v>-7.7369394692475755</v>
      </c>
      <c r="D94" s="13">
        <v>41.285350620027273</v>
      </c>
    </row>
    <row r="95" spans="1:4" ht="15" customHeight="1" x14ac:dyDescent="0.3">
      <c r="A95" s="10" t="s">
        <v>5</v>
      </c>
      <c r="B95" s="10" t="s">
        <v>160</v>
      </c>
      <c r="C95" s="13">
        <v>-7.7370829562654109</v>
      </c>
      <c r="D95" s="13">
        <v>41.284721670169489</v>
      </c>
    </row>
    <row r="96" spans="1:4" ht="15" customHeight="1" x14ac:dyDescent="0.3">
      <c r="A96" s="10" t="s">
        <v>5</v>
      </c>
      <c r="B96" s="10" t="s">
        <v>161</v>
      </c>
      <c r="C96" s="13">
        <v>-7.7372504498360648</v>
      </c>
      <c r="D96" s="13">
        <v>41.284705493978286</v>
      </c>
    </row>
    <row r="97" spans="1:4" ht="15" customHeight="1" x14ac:dyDescent="0.3">
      <c r="A97" s="10" t="s">
        <v>5</v>
      </c>
      <c r="B97" s="10" t="s">
        <v>162</v>
      </c>
      <c r="C97" s="13">
        <v>-7.7374295351175828</v>
      </c>
      <c r="D97" s="13">
        <v>41.284707459785963</v>
      </c>
    </row>
    <row r="98" spans="1:4" ht="15" customHeight="1" x14ac:dyDescent="0.3">
      <c r="A98" s="10" t="s">
        <v>5</v>
      </c>
      <c r="B98" s="10" t="s">
        <v>163</v>
      </c>
      <c r="C98" s="13">
        <v>-7.7376200386729259</v>
      </c>
      <c r="D98" s="13">
        <v>41.284736573140684</v>
      </c>
    </row>
    <row r="99" spans="1:4" ht="15" customHeight="1" x14ac:dyDescent="0.3">
      <c r="A99" s="10" t="s">
        <v>5</v>
      </c>
      <c r="B99" s="10" t="s">
        <v>164</v>
      </c>
      <c r="C99" s="13">
        <v>-7.7377150301539617</v>
      </c>
      <c r="D99" s="13">
        <v>41.284764638101201</v>
      </c>
    </row>
    <row r="100" spans="1:4" ht="15" customHeight="1" x14ac:dyDescent="0.3">
      <c r="A100" s="10" t="s">
        <v>5</v>
      </c>
      <c r="B100" s="10" t="s">
        <v>165</v>
      </c>
      <c r="C100" s="13">
        <v>-7.7375827938380679</v>
      </c>
      <c r="D100" s="13">
        <v>41.285429742256454</v>
      </c>
    </row>
    <row r="101" spans="1:4" ht="15" customHeight="1" x14ac:dyDescent="0.3">
      <c r="A101" s="29" t="s">
        <v>5</v>
      </c>
      <c r="B101" s="29" t="s">
        <v>158</v>
      </c>
      <c r="C101" s="60">
        <v>-7.7375827938380679</v>
      </c>
      <c r="D101" s="60">
        <v>41.285429742256454</v>
      </c>
    </row>
    <row r="102" spans="1:4" ht="15" customHeight="1" x14ac:dyDescent="0.3">
      <c r="A102" s="10"/>
      <c r="B102" s="10"/>
      <c r="C102" s="14"/>
      <c r="D102" s="14"/>
    </row>
    <row r="103" spans="1:4" ht="15" customHeight="1" x14ac:dyDescent="0.3">
      <c r="A103" s="10" t="s">
        <v>6</v>
      </c>
      <c r="B103" s="10" t="s">
        <v>166</v>
      </c>
      <c r="C103" s="13">
        <v>-7.736903825535407</v>
      </c>
      <c r="D103" s="13">
        <v>41.285341221133528</v>
      </c>
    </row>
    <row r="104" spans="1:4" ht="15" customHeight="1" x14ac:dyDescent="0.3">
      <c r="A104" s="10" t="s">
        <v>6</v>
      </c>
      <c r="B104" s="10" t="s">
        <v>167</v>
      </c>
      <c r="C104" s="13">
        <v>-7.7360937027267997</v>
      </c>
      <c r="D104" s="13">
        <v>41.285242247470357</v>
      </c>
    </row>
    <row r="105" spans="1:4" ht="15" customHeight="1" x14ac:dyDescent="0.3">
      <c r="A105" s="10" t="s">
        <v>6</v>
      </c>
      <c r="B105" s="10" t="s">
        <v>168</v>
      </c>
      <c r="C105" s="13">
        <v>-7.7362354597974932</v>
      </c>
      <c r="D105" s="13">
        <v>41.284703354725671</v>
      </c>
    </row>
    <row r="106" spans="1:4" ht="15" customHeight="1" x14ac:dyDescent="0.3">
      <c r="A106" s="10" t="s">
        <v>6</v>
      </c>
      <c r="B106" s="10" t="s">
        <v>169</v>
      </c>
      <c r="C106" s="13">
        <v>-7.7363787279605436</v>
      </c>
      <c r="D106" s="13">
        <v>41.284704928659735</v>
      </c>
    </row>
    <row r="107" spans="1:4" ht="15" customHeight="1" x14ac:dyDescent="0.3">
      <c r="A107" s="10" t="s">
        <v>6</v>
      </c>
      <c r="B107" s="10" t="s">
        <v>170</v>
      </c>
      <c r="C107" s="13">
        <v>-7.7365219961349521</v>
      </c>
      <c r="D107" s="13">
        <v>41.284706502415197</v>
      </c>
    </row>
    <row r="108" spans="1:4" ht="15" customHeight="1" x14ac:dyDescent="0.3">
      <c r="A108" s="10" t="s">
        <v>6</v>
      </c>
      <c r="B108" s="10" t="s">
        <v>171</v>
      </c>
      <c r="C108" s="13">
        <v>-7.7366649168818107</v>
      </c>
      <c r="D108" s="13">
        <v>41.284726087185938</v>
      </c>
    </row>
    <row r="109" spans="1:4" ht="15" customHeight="1" x14ac:dyDescent="0.3">
      <c r="A109" s="10" t="s">
        <v>6</v>
      </c>
      <c r="B109" s="10" t="s">
        <v>172</v>
      </c>
      <c r="C109" s="13">
        <v>-7.7366517618124631</v>
      </c>
      <c r="D109" s="13">
        <v>41.284788995239133</v>
      </c>
    </row>
    <row r="110" spans="1:4" ht="15" customHeight="1" x14ac:dyDescent="0.3">
      <c r="A110" s="10" t="s">
        <v>6</v>
      </c>
      <c r="B110" s="10" t="s">
        <v>173</v>
      </c>
      <c r="C110" s="13">
        <v>-7.7368424389217028</v>
      </c>
      <c r="D110" s="13">
        <v>41.284809104284435</v>
      </c>
    </row>
    <row r="111" spans="1:4" ht="15" customHeight="1" x14ac:dyDescent="0.3">
      <c r="A111" s="10" t="s">
        <v>6</v>
      </c>
      <c r="B111" s="10" t="s">
        <v>174</v>
      </c>
      <c r="C111" s="13">
        <v>-7.7368675328367615</v>
      </c>
      <c r="D111" s="13">
        <v>41.284746327310735</v>
      </c>
    </row>
    <row r="112" spans="1:4" ht="15" customHeight="1" x14ac:dyDescent="0.3">
      <c r="A112" s="10" t="s">
        <v>6</v>
      </c>
      <c r="B112" s="10" t="s">
        <v>175</v>
      </c>
      <c r="C112" s="13">
        <v>-7.7369274016405889</v>
      </c>
      <c r="D112" s="13">
        <v>41.284737977212636</v>
      </c>
    </row>
    <row r="113" spans="1:4" ht="15" customHeight="1" x14ac:dyDescent="0.3">
      <c r="A113" s="10" t="s">
        <v>6</v>
      </c>
      <c r="B113" s="10" t="s">
        <v>176</v>
      </c>
      <c r="C113" s="13">
        <v>-7.737035200184625</v>
      </c>
      <c r="D113" s="13">
        <v>41.284721145837196</v>
      </c>
    </row>
    <row r="114" spans="1:4" ht="15" customHeight="1" x14ac:dyDescent="0.3">
      <c r="A114" s="10" t="s">
        <v>6</v>
      </c>
      <c r="B114" s="10" t="s">
        <v>177</v>
      </c>
      <c r="C114" s="13">
        <v>-7.736903825535407</v>
      </c>
      <c r="D114" s="13">
        <v>41.285341221133528</v>
      </c>
    </row>
    <row r="115" spans="1:4" ht="15" customHeight="1" x14ac:dyDescent="0.3">
      <c r="A115" s="29" t="s">
        <v>6</v>
      </c>
      <c r="B115" s="29" t="s">
        <v>166</v>
      </c>
      <c r="C115" s="60">
        <v>-7.736903825535407</v>
      </c>
      <c r="D115" s="60">
        <v>41.285341221133528</v>
      </c>
    </row>
    <row r="116" spans="1:4" ht="15" customHeight="1" x14ac:dyDescent="0.3">
      <c r="A116" s="10"/>
      <c r="B116" s="10"/>
      <c r="C116" s="14"/>
      <c r="D116" s="14"/>
    </row>
    <row r="117" spans="1:4" ht="15" customHeight="1" x14ac:dyDescent="0.3">
      <c r="A117" s="10" t="s">
        <v>7</v>
      </c>
      <c r="B117" s="10" t="s">
        <v>178</v>
      </c>
      <c r="C117" s="13">
        <v>-7.73607017211443</v>
      </c>
      <c r="D117" s="13">
        <v>41.28522397391027</v>
      </c>
    </row>
    <row r="118" spans="1:4" ht="15" customHeight="1" x14ac:dyDescent="0.3">
      <c r="A118" s="10" t="s">
        <v>7</v>
      </c>
      <c r="B118" s="10" t="s">
        <v>179</v>
      </c>
      <c r="C118" s="13">
        <v>-7.7353550431391964</v>
      </c>
      <c r="D118" s="13">
        <v>41.285153061308087</v>
      </c>
    </row>
    <row r="119" spans="1:4" ht="15" customHeight="1" x14ac:dyDescent="0.3">
      <c r="A119" s="10" t="s">
        <v>7</v>
      </c>
      <c r="B119" s="10" t="s">
        <v>180</v>
      </c>
      <c r="C119" s="13">
        <v>-7.7353509296425926</v>
      </c>
      <c r="D119" s="13">
        <v>41.284747678406561</v>
      </c>
    </row>
    <row r="120" spans="1:4" ht="15" customHeight="1" x14ac:dyDescent="0.3">
      <c r="A120" s="10" t="s">
        <v>7</v>
      </c>
      <c r="B120" s="10" t="s">
        <v>181</v>
      </c>
      <c r="C120" s="13">
        <v>-7.7353876161703106</v>
      </c>
      <c r="D120" s="13">
        <v>41.284703044220485</v>
      </c>
    </row>
    <row r="121" spans="1:4" ht="15" customHeight="1" x14ac:dyDescent="0.3">
      <c r="A121" s="10" t="s">
        <v>7</v>
      </c>
      <c r="B121" s="10" t="s">
        <v>182</v>
      </c>
      <c r="C121" s="13">
        <v>-7.7357220823065278</v>
      </c>
      <c r="D121" s="13">
        <v>41.28469771332864</v>
      </c>
    </row>
    <row r="122" spans="1:4" ht="15" customHeight="1" x14ac:dyDescent="0.3">
      <c r="A122" s="10" t="s">
        <v>7</v>
      </c>
      <c r="B122" s="10" t="s">
        <v>183</v>
      </c>
      <c r="C122" s="13">
        <v>-7.7361875299606258</v>
      </c>
      <c r="D122" s="13">
        <v>41.2847118356366</v>
      </c>
    </row>
    <row r="123" spans="1:4" ht="15" customHeight="1" x14ac:dyDescent="0.3">
      <c r="A123" s="10" t="s">
        <v>7</v>
      </c>
      <c r="B123" s="10" t="s">
        <v>184</v>
      </c>
      <c r="C123" s="13">
        <v>-7.73607017211443</v>
      </c>
      <c r="D123" s="13">
        <v>41.28522397391027</v>
      </c>
    </row>
    <row r="124" spans="1:4" ht="15" customHeight="1" x14ac:dyDescent="0.3">
      <c r="A124" s="29" t="s">
        <v>7</v>
      </c>
      <c r="B124" s="29" t="s">
        <v>178</v>
      </c>
      <c r="C124" s="60">
        <v>-7.73607017211443</v>
      </c>
      <c r="D124" s="60">
        <v>41.28522397391027</v>
      </c>
    </row>
    <row r="125" spans="1:4" ht="15" customHeight="1" x14ac:dyDescent="0.3">
      <c r="A125" s="10"/>
      <c r="B125" s="10"/>
      <c r="C125" s="14"/>
      <c r="D125" s="14"/>
    </row>
    <row r="126" spans="1:4" ht="15" customHeight="1" x14ac:dyDescent="0.3">
      <c r="A126" s="10" t="s">
        <v>0</v>
      </c>
      <c r="B126" s="10" t="s">
        <v>185</v>
      </c>
      <c r="C126" s="13">
        <v>-7.7353124434273779</v>
      </c>
      <c r="D126" s="13">
        <v>41.285503885579033</v>
      </c>
    </row>
    <row r="127" spans="1:4" ht="15" customHeight="1" x14ac:dyDescent="0.3">
      <c r="A127" s="10" t="s">
        <v>0</v>
      </c>
      <c r="B127" s="10" t="s">
        <v>186</v>
      </c>
      <c r="C127" s="13">
        <v>-7.7350740082335561</v>
      </c>
      <c r="D127" s="13">
        <v>41.285483248818636</v>
      </c>
    </row>
    <row r="128" spans="1:4" ht="15" customHeight="1" x14ac:dyDescent="0.3">
      <c r="A128" s="10" t="s">
        <v>0</v>
      </c>
      <c r="B128" s="10" t="s">
        <v>187</v>
      </c>
      <c r="C128" s="13">
        <v>-7.7350511736094907</v>
      </c>
      <c r="D128" s="13">
        <v>41.285428952692506</v>
      </c>
    </row>
    <row r="129" spans="1:4" ht="15" customHeight="1" x14ac:dyDescent="0.3">
      <c r="A129" s="10" t="s">
        <v>0</v>
      </c>
      <c r="B129" s="10" t="s">
        <v>188</v>
      </c>
      <c r="C129" s="13">
        <v>-7.7350037649548273</v>
      </c>
      <c r="D129" s="13">
        <v>41.285410416328247</v>
      </c>
    </row>
    <row r="130" spans="1:4" ht="15" customHeight="1" x14ac:dyDescent="0.3">
      <c r="A130" s="10" t="s">
        <v>0</v>
      </c>
      <c r="B130" s="10" t="s">
        <v>189</v>
      </c>
      <c r="C130" s="13">
        <v>-7.7349734502790657</v>
      </c>
      <c r="D130" s="13">
        <v>41.285743360548523</v>
      </c>
    </row>
    <row r="131" spans="1:4" ht="15" customHeight="1" x14ac:dyDescent="0.3">
      <c r="A131" s="10" t="s">
        <v>0</v>
      </c>
      <c r="B131" s="10" t="s">
        <v>190</v>
      </c>
      <c r="C131" s="13">
        <v>-7.7348509267567076</v>
      </c>
      <c r="D131" s="13">
        <v>41.285904148062279</v>
      </c>
    </row>
    <row r="132" spans="1:4" ht="15" customHeight="1" x14ac:dyDescent="0.3">
      <c r="A132" s="10" t="s">
        <v>0</v>
      </c>
      <c r="B132" s="10" t="s">
        <v>191</v>
      </c>
      <c r="C132" s="13">
        <v>-7.7348827430750955</v>
      </c>
      <c r="D132" s="13">
        <v>41.286111670544088</v>
      </c>
    </row>
    <row r="133" spans="1:4" ht="15" customHeight="1" x14ac:dyDescent="0.3">
      <c r="A133" s="10" t="s">
        <v>0</v>
      </c>
      <c r="B133" s="10" t="s">
        <v>192</v>
      </c>
      <c r="C133" s="13">
        <v>-7.7351955989724175</v>
      </c>
      <c r="D133" s="13">
        <v>41.285989006002005</v>
      </c>
    </row>
    <row r="134" spans="1:4" ht="15" customHeight="1" x14ac:dyDescent="0.3">
      <c r="A134" s="10" t="s">
        <v>0</v>
      </c>
      <c r="B134" s="10" t="s">
        <v>193</v>
      </c>
      <c r="C134" s="13">
        <v>-7.7353027043304623</v>
      </c>
      <c r="D134" s="13">
        <v>41.286008198652098</v>
      </c>
    </row>
    <row r="135" spans="1:4" ht="15" customHeight="1" x14ac:dyDescent="0.3">
      <c r="A135" s="10" t="s">
        <v>0</v>
      </c>
      <c r="B135" s="10" t="s">
        <v>194</v>
      </c>
      <c r="C135" s="13">
        <v>-7.7353124434273779</v>
      </c>
      <c r="D135" s="13">
        <v>41.285503885579033</v>
      </c>
    </row>
    <row r="136" spans="1:4" ht="15" customHeight="1" x14ac:dyDescent="0.3">
      <c r="A136" s="29" t="s">
        <v>0</v>
      </c>
      <c r="B136" s="29" t="s">
        <v>185</v>
      </c>
      <c r="C136" s="60">
        <v>-7.7353124434273779</v>
      </c>
      <c r="D136" s="60">
        <v>41.285503885579033</v>
      </c>
    </row>
    <row r="137" spans="1:4" ht="15" customHeight="1" x14ac:dyDescent="0.3">
      <c r="A137" s="10"/>
      <c r="B137" s="10"/>
      <c r="C137" s="14"/>
      <c r="D137" s="14"/>
    </row>
    <row r="138" spans="1:4" ht="15" customHeight="1" x14ac:dyDescent="0.3">
      <c r="A138" s="10" t="s">
        <v>1</v>
      </c>
      <c r="B138" s="10" t="s">
        <v>195</v>
      </c>
      <c r="C138" s="13">
        <v>-7.7354449319248335</v>
      </c>
      <c r="D138" s="13">
        <v>41.286063807333527</v>
      </c>
    </row>
    <row r="139" spans="1:4" ht="15" customHeight="1" x14ac:dyDescent="0.3">
      <c r="A139" s="10" t="s">
        <v>1</v>
      </c>
      <c r="B139" s="10" t="s">
        <v>196</v>
      </c>
      <c r="C139" s="13">
        <v>-7.7357295617049306</v>
      </c>
      <c r="D139" s="13">
        <v>41.286166018585433</v>
      </c>
    </row>
    <row r="140" spans="1:4" ht="15" customHeight="1" x14ac:dyDescent="0.3">
      <c r="A140" s="10" t="s">
        <v>1</v>
      </c>
      <c r="B140" s="10" t="s">
        <v>197</v>
      </c>
      <c r="C140" s="13">
        <v>-7.7357662487965202</v>
      </c>
      <c r="D140" s="13">
        <v>41.28612138429687</v>
      </c>
    </row>
    <row r="141" spans="1:4" ht="15" customHeight="1" x14ac:dyDescent="0.3">
      <c r="A141" s="10" t="s">
        <v>1</v>
      </c>
      <c r="B141" s="10" t="s">
        <v>198</v>
      </c>
      <c r="C141" s="13">
        <v>-7.7357899534871599</v>
      </c>
      <c r="D141" s="13">
        <v>41.286130652328147</v>
      </c>
    </row>
    <row r="142" spans="1:4" ht="15" customHeight="1" x14ac:dyDescent="0.3">
      <c r="A142" s="10" t="s">
        <v>1</v>
      </c>
      <c r="B142" s="10" t="s">
        <v>199</v>
      </c>
      <c r="C142" s="13">
        <v>-7.7358145274096533</v>
      </c>
      <c r="D142" s="13">
        <v>41.286094892395681</v>
      </c>
    </row>
    <row r="143" spans="1:4" ht="15" customHeight="1" x14ac:dyDescent="0.3">
      <c r="A143" s="10" t="s">
        <v>1</v>
      </c>
      <c r="B143" s="10" t="s">
        <v>200</v>
      </c>
      <c r="C143" s="13">
        <v>-7.7360872186387812</v>
      </c>
      <c r="D143" s="13">
        <v>41.286196971554091</v>
      </c>
    </row>
    <row r="144" spans="1:4" ht="15" customHeight="1" x14ac:dyDescent="0.3">
      <c r="A144" s="10" t="s">
        <v>1</v>
      </c>
      <c r="B144" s="10" t="s">
        <v>201</v>
      </c>
      <c r="C144" s="13">
        <v>-7.7361593757422451</v>
      </c>
      <c r="D144" s="13">
        <v>41.28617074188039</v>
      </c>
    </row>
    <row r="145" spans="1:4" ht="15" customHeight="1" x14ac:dyDescent="0.3">
      <c r="A145" s="10" t="s">
        <v>1</v>
      </c>
      <c r="B145" s="10" t="s">
        <v>202</v>
      </c>
      <c r="C145" s="13">
        <v>-7.7362422555596826</v>
      </c>
      <c r="D145" s="13">
        <v>41.286207682484815</v>
      </c>
    </row>
    <row r="146" spans="1:4" ht="15" customHeight="1" x14ac:dyDescent="0.3">
      <c r="A146" s="10" t="s">
        <v>1</v>
      </c>
      <c r="B146" s="10" t="s">
        <v>203</v>
      </c>
      <c r="C146" s="13">
        <v>-7.7364016366478774</v>
      </c>
      <c r="D146" s="13">
        <v>41.285993253360985</v>
      </c>
    </row>
    <row r="147" spans="1:4" ht="15" customHeight="1" x14ac:dyDescent="0.3">
      <c r="A147" s="10" t="s">
        <v>1</v>
      </c>
      <c r="B147" s="10" t="s">
        <v>204</v>
      </c>
      <c r="C147" s="13">
        <v>-7.7354413396363624</v>
      </c>
      <c r="D147" s="13">
        <v>41.285631407715549</v>
      </c>
    </row>
    <row r="148" spans="1:4" ht="15" customHeight="1" x14ac:dyDescent="0.3">
      <c r="A148" s="10" t="s">
        <v>1</v>
      </c>
      <c r="B148" s="10" t="s">
        <v>205</v>
      </c>
      <c r="C148" s="13">
        <v>-7.7354449319248335</v>
      </c>
      <c r="D148" s="13">
        <v>41.286063807333527</v>
      </c>
    </row>
    <row r="149" spans="1:4" ht="15" customHeight="1" x14ac:dyDescent="0.3">
      <c r="A149" s="29" t="s">
        <v>1</v>
      </c>
      <c r="B149" s="29" t="s">
        <v>195</v>
      </c>
      <c r="C149" s="60">
        <v>-7.7354449319248335</v>
      </c>
      <c r="D149" s="60">
        <v>41.286063807333527</v>
      </c>
    </row>
    <row r="150" spans="1:4" ht="15" customHeight="1" x14ac:dyDescent="0.3">
      <c r="A150" s="10"/>
      <c r="B150" s="10"/>
      <c r="C150" s="14"/>
      <c r="D150" s="14"/>
    </row>
    <row r="151" spans="1:4" ht="15" customHeight="1" x14ac:dyDescent="0.3">
      <c r="A151" s="10" t="s">
        <v>26</v>
      </c>
      <c r="B151" s="10" t="s">
        <v>206</v>
      </c>
      <c r="C151" s="13">
        <v>-7.7354536265981624</v>
      </c>
      <c r="D151" s="13">
        <v>41.285613527785834</v>
      </c>
    </row>
    <row r="152" spans="1:4" ht="15" customHeight="1" x14ac:dyDescent="0.3">
      <c r="A152" s="10" t="s">
        <v>26</v>
      </c>
      <c r="B152" s="10" t="s">
        <v>207</v>
      </c>
      <c r="C152" s="13">
        <v>-7.7364140971820445</v>
      </c>
      <c r="D152" s="13">
        <v>41.285966367732783</v>
      </c>
    </row>
    <row r="153" spans="1:4" ht="15" customHeight="1" x14ac:dyDescent="0.3">
      <c r="A153" s="10" t="s">
        <v>26</v>
      </c>
      <c r="B153" s="10" t="s">
        <v>208</v>
      </c>
      <c r="C153" s="13">
        <v>-7.7367946362904609</v>
      </c>
      <c r="D153" s="13">
        <v>41.285430097139503</v>
      </c>
    </row>
    <row r="154" spans="1:4" ht="15" customHeight="1" x14ac:dyDescent="0.3">
      <c r="A154" s="10" t="s">
        <v>26</v>
      </c>
      <c r="B154" s="10" t="s">
        <v>209</v>
      </c>
      <c r="C154" s="13">
        <v>-7.7362464782461808</v>
      </c>
      <c r="D154" s="13">
        <v>41.285370031091055</v>
      </c>
    </row>
    <row r="155" spans="1:4" ht="15" customHeight="1" x14ac:dyDescent="0.3">
      <c r="A155" s="10" t="s">
        <v>26</v>
      </c>
      <c r="B155" s="10" t="s">
        <v>210</v>
      </c>
      <c r="C155" s="13">
        <v>-7.7354481214146977</v>
      </c>
      <c r="D155" s="13">
        <v>41.285280189645512</v>
      </c>
    </row>
    <row r="156" spans="1:4" ht="15" customHeight="1" x14ac:dyDescent="0.3">
      <c r="A156" s="10" t="s">
        <v>26</v>
      </c>
      <c r="B156" s="10" t="s">
        <v>211</v>
      </c>
      <c r="C156" s="13">
        <v>-7.7354116084899962</v>
      </c>
      <c r="D156" s="13">
        <v>41.285315818250858</v>
      </c>
    </row>
    <row r="157" spans="1:4" ht="15" customHeight="1" x14ac:dyDescent="0.3">
      <c r="A157" s="10" t="s">
        <v>26</v>
      </c>
      <c r="B157" s="10" t="s">
        <v>212</v>
      </c>
      <c r="C157" s="13">
        <v>-7.7354536265981624</v>
      </c>
      <c r="D157" s="13">
        <v>41.285613527785834</v>
      </c>
    </row>
    <row r="158" spans="1:4" ht="15" customHeight="1" x14ac:dyDescent="0.3">
      <c r="A158" s="29" t="s">
        <v>26</v>
      </c>
      <c r="B158" s="29" t="s">
        <v>206</v>
      </c>
      <c r="C158" s="60">
        <v>-7.7354536265981624</v>
      </c>
      <c r="D158" s="60">
        <v>41.285613527785834</v>
      </c>
    </row>
    <row r="159" spans="1:4" ht="15" customHeight="1" x14ac:dyDescent="0.3"/>
  </sheetData>
  <hyperlinks>
    <hyperlink ref="A1" location="Indice!A1" display="Folhas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17" sqref="K17"/>
    </sheetView>
  </sheetViews>
  <sheetFormatPr defaultRowHeight="14.4" x14ac:dyDescent="0.3"/>
  <cols>
    <col min="1" max="1" width="7" style="20" customWidth="1"/>
    <col min="2" max="2" width="10.6640625" style="20" customWidth="1"/>
    <col min="3" max="3" width="9.6640625" style="20" customWidth="1"/>
    <col min="4" max="4" width="7" style="20" customWidth="1"/>
    <col min="5" max="16384" width="8.88671875" style="20"/>
  </cols>
  <sheetData>
    <row r="1" spans="1:14" ht="25.2" customHeight="1" x14ac:dyDescent="0.3">
      <c r="A1" s="71" t="s">
        <v>40</v>
      </c>
      <c r="B1" s="35" t="s">
        <v>32</v>
      </c>
      <c r="C1" s="35" t="s">
        <v>33</v>
      </c>
      <c r="D1" s="22" t="s">
        <v>8</v>
      </c>
      <c r="E1" s="64" t="s">
        <v>9</v>
      </c>
      <c r="F1" s="64" t="s">
        <v>10</v>
      </c>
      <c r="G1" s="64" t="s">
        <v>11</v>
      </c>
      <c r="H1" s="58" t="s">
        <v>12</v>
      </c>
      <c r="I1" s="58" t="s">
        <v>13</v>
      </c>
      <c r="J1" s="58" t="s">
        <v>14</v>
      </c>
      <c r="K1" s="58" t="s">
        <v>247</v>
      </c>
      <c r="L1" s="65" t="s">
        <v>108</v>
      </c>
      <c r="M1" s="65" t="s">
        <v>107</v>
      </c>
      <c r="N1" s="71" t="s">
        <v>106</v>
      </c>
    </row>
    <row r="2" spans="1:14" ht="25.2" customHeight="1" x14ac:dyDescent="0.3">
      <c r="A2" s="58" t="s">
        <v>27</v>
      </c>
      <c r="B2" s="35">
        <v>-7.7376699999999996</v>
      </c>
      <c r="C2" s="35">
        <v>41.286647000000002</v>
      </c>
      <c r="D2" s="22">
        <v>456</v>
      </c>
      <c r="E2" s="39">
        <v>6.3</v>
      </c>
      <c r="F2" s="39">
        <v>5.5</v>
      </c>
      <c r="G2" s="39">
        <v>1.4</v>
      </c>
      <c r="H2" s="40">
        <v>91</v>
      </c>
      <c r="I2" s="40">
        <v>156</v>
      </c>
      <c r="J2" s="40">
        <v>32</v>
      </c>
      <c r="K2" s="40">
        <v>2.8</v>
      </c>
      <c r="L2" s="43">
        <v>17.2</v>
      </c>
      <c r="M2" s="43">
        <v>16.399999999999999</v>
      </c>
      <c r="N2" s="22" t="s">
        <v>249</v>
      </c>
    </row>
    <row r="3" spans="1:14" ht="25.2" customHeight="1" x14ac:dyDescent="0.3">
      <c r="A3" s="58" t="s">
        <v>24</v>
      </c>
      <c r="B3" s="35">
        <v>-7.7368110000000003</v>
      </c>
      <c r="C3" s="35">
        <v>41.286082999999998</v>
      </c>
      <c r="D3" s="22">
        <v>463</v>
      </c>
      <c r="E3" s="39">
        <v>6.9</v>
      </c>
      <c r="F3" s="39">
        <v>4.8</v>
      </c>
      <c r="G3" s="39">
        <v>2</v>
      </c>
      <c r="H3" s="40">
        <v>246</v>
      </c>
      <c r="I3" s="40">
        <v>192</v>
      </c>
      <c r="J3" s="40">
        <v>47</v>
      </c>
      <c r="K3" s="40">
        <v>3.5</v>
      </c>
      <c r="L3" s="43">
        <v>16.5</v>
      </c>
      <c r="M3" s="43">
        <v>16.5</v>
      </c>
      <c r="N3" s="22">
        <v>32.700000000000003</v>
      </c>
    </row>
    <row r="4" spans="1:14" ht="25.2" customHeight="1" x14ac:dyDescent="0.3">
      <c r="A4" s="58" t="s">
        <v>25</v>
      </c>
      <c r="B4" s="35">
        <v>-7.7370660000000004</v>
      </c>
      <c r="C4" s="35">
        <v>41.285677999999997</v>
      </c>
      <c r="D4" s="22">
        <v>466</v>
      </c>
      <c r="E4" s="39">
        <v>6.9</v>
      </c>
      <c r="F4" s="39">
        <v>4.8</v>
      </c>
      <c r="G4" s="39">
        <v>2</v>
      </c>
      <c r="H4" s="40">
        <v>246</v>
      </c>
      <c r="I4" s="40">
        <v>192</v>
      </c>
      <c r="J4" s="40">
        <v>47</v>
      </c>
      <c r="K4" s="40">
        <v>3.3</v>
      </c>
      <c r="L4" s="43">
        <v>17.399999999999999</v>
      </c>
      <c r="M4" s="43">
        <v>16.2</v>
      </c>
      <c r="N4" s="22">
        <v>24.4</v>
      </c>
    </row>
    <row r="5" spans="1:14" ht="25.2" customHeight="1" x14ac:dyDescent="0.3">
      <c r="A5" s="58" t="s">
        <v>2</v>
      </c>
      <c r="B5" s="35">
        <v>-7.7379170000000004</v>
      </c>
      <c r="C5" s="35">
        <v>41.285621999999996</v>
      </c>
      <c r="D5" s="22">
        <v>461</v>
      </c>
      <c r="E5" s="39">
        <v>6.2</v>
      </c>
      <c r="F5" s="39">
        <v>5.6</v>
      </c>
      <c r="G5" s="39">
        <v>1.3</v>
      </c>
      <c r="H5" s="40">
        <v>52</v>
      </c>
      <c r="I5" s="40">
        <v>128</v>
      </c>
      <c r="J5" s="40">
        <v>19</v>
      </c>
      <c r="K5" s="40">
        <v>2.9</v>
      </c>
      <c r="L5" s="43">
        <v>17.8</v>
      </c>
      <c r="M5" s="43">
        <v>17.5</v>
      </c>
      <c r="N5" s="22">
        <v>26.5</v>
      </c>
    </row>
    <row r="6" spans="1:14" ht="25.2" customHeight="1" x14ac:dyDescent="0.3">
      <c r="A6" s="58" t="s">
        <v>3</v>
      </c>
      <c r="B6" s="35">
        <v>-7.7380019999999998</v>
      </c>
      <c r="C6" s="35">
        <v>41.285277000000001</v>
      </c>
      <c r="D6" s="22">
        <v>466</v>
      </c>
      <c r="E6" s="39">
        <v>6.7</v>
      </c>
      <c r="F6" s="39">
        <v>5.5</v>
      </c>
      <c r="G6" s="39">
        <v>1.5</v>
      </c>
      <c r="H6" s="40">
        <v>107</v>
      </c>
      <c r="I6" s="40">
        <v>166</v>
      </c>
      <c r="J6" s="40">
        <v>13</v>
      </c>
      <c r="K6" s="40">
        <v>2.8</v>
      </c>
      <c r="L6" s="43">
        <v>18.100000000000001</v>
      </c>
      <c r="M6" s="43">
        <v>16.600000000000001</v>
      </c>
      <c r="N6" s="22">
        <v>26.7</v>
      </c>
    </row>
    <row r="7" spans="1:14" ht="25.2" customHeight="1" x14ac:dyDescent="0.3">
      <c r="A7" s="58" t="s">
        <v>4</v>
      </c>
      <c r="B7" s="35">
        <v>-7.7380300000000002</v>
      </c>
      <c r="C7" s="35">
        <v>41.284965</v>
      </c>
      <c r="D7" s="22">
        <v>470</v>
      </c>
      <c r="E7" s="39">
        <v>6.4</v>
      </c>
      <c r="F7" s="39">
        <v>4.8</v>
      </c>
      <c r="G7" s="39">
        <v>1.2</v>
      </c>
      <c r="H7" s="40">
        <v>152</v>
      </c>
      <c r="I7" s="40">
        <v>136</v>
      </c>
      <c r="J7" s="40">
        <v>16</v>
      </c>
      <c r="K7" s="40">
        <v>2.7</v>
      </c>
      <c r="L7" s="43">
        <v>17.7</v>
      </c>
      <c r="M7" s="43">
        <v>17.8</v>
      </c>
      <c r="N7" s="22">
        <v>32.6</v>
      </c>
    </row>
    <row r="8" spans="1:14" ht="25.2" customHeight="1" x14ac:dyDescent="0.3">
      <c r="A8" s="58" t="s">
        <v>5</v>
      </c>
      <c r="B8" s="35">
        <v>-7.7373820000000002</v>
      </c>
      <c r="C8" s="35">
        <v>41.284945</v>
      </c>
      <c r="D8" s="22">
        <v>468</v>
      </c>
      <c r="E8" s="39">
        <v>6.5</v>
      </c>
      <c r="F8" s="39">
        <v>5</v>
      </c>
      <c r="G8" s="39">
        <v>1.5</v>
      </c>
      <c r="H8" s="40">
        <v>68</v>
      </c>
      <c r="I8" s="40">
        <v>176</v>
      </c>
      <c r="J8" s="40">
        <v>13</v>
      </c>
      <c r="K8" s="40">
        <v>2.6</v>
      </c>
      <c r="L8" s="43">
        <v>16.7</v>
      </c>
      <c r="M8" s="43">
        <v>16.100000000000001</v>
      </c>
      <c r="N8" s="43">
        <v>19</v>
      </c>
    </row>
    <row r="9" spans="1:14" ht="25.2" customHeight="1" x14ac:dyDescent="0.3">
      <c r="A9" s="58" t="s">
        <v>6</v>
      </c>
      <c r="B9" s="35">
        <v>-7.7365919999999999</v>
      </c>
      <c r="C9" s="35">
        <v>41.284948999999997</v>
      </c>
      <c r="D9" s="22">
        <v>471</v>
      </c>
      <c r="E9" s="39">
        <v>6.5</v>
      </c>
      <c r="F9" s="39">
        <v>4.7</v>
      </c>
      <c r="G9" s="39">
        <v>0.9</v>
      </c>
      <c r="H9" s="40">
        <v>54</v>
      </c>
      <c r="I9" s="40">
        <v>176</v>
      </c>
      <c r="J9" s="40">
        <v>28</v>
      </c>
      <c r="K9" s="40">
        <v>2.2000000000000002</v>
      </c>
      <c r="L9" s="43">
        <v>17</v>
      </c>
      <c r="M9" s="43">
        <v>16.7</v>
      </c>
      <c r="N9" s="22">
        <v>19.2</v>
      </c>
    </row>
    <row r="10" spans="1:14" ht="25.2" customHeight="1" x14ac:dyDescent="0.3">
      <c r="A10" s="58" t="s">
        <v>7</v>
      </c>
      <c r="B10" s="35">
        <v>-7.7358909999999996</v>
      </c>
      <c r="C10" s="35">
        <v>41.284896000000003</v>
      </c>
      <c r="D10" s="22">
        <v>473</v>
      </c>
      <c r="E10" s="39">
        <v>5.9</v>
      </c>
      <c r="F10" s="39">
        <v>4.3</v>
      </c>
      <c r="G10" s="39">
        <v>1.3</v>
      </c>
      <c r="H10" s="40">
        <v>52</v>
      </c>
      <c r="I10" s="40">
        <v>152</v>
      </c>
      <c r="J10" s="40">
        <v>44</v>
      </c>
      <c r="K10" s="40">
        <v>1.9</v>
      </c>
      <c r="L10" s="43">
        <v>17.3</v>
      </c>
      <c r="M10" s="43">
        <v>16.5</v>
      </c>
      <c r="N10" s="22">
        <v>29.8</v>
      </c>
    </row>
    <row r="11" spans="1:14" ht="25.2" customHeight="1" x14ac:dyDescent="0.3">
      <c r="A11" s="58" t="s">
        <v>0</v>
      </c>
      <c r="B11" s="35">
        <v>-7.7350849999999998</v>
      </c>
      <c r="C11" s="35">
        <v>41.285727000000001</v>
      </c>
      <c r="D11" s="22">
        <v>471</v>
      </c>
      <c r="E11" s="39">
        <v>6.1</v>
      </c>
      <c r="F11" s="39">
        <v>4.9000000000000004</v>
      </c>
      <c r="G11" s="39">
        <v>1.5</v>
      </c>
      <c r="H11" s="40">
        <v>102</v>
      </c>
      <c r="I11" s="40">
        <v>144</v>
      </c>
      <c r="J11" s="40">
        <v>25</v>
      </c>
      <c r="K11" s="40">
        <v>2.2000000000000002</v>
      </c>
      <c r="L11" s="43">
        <v>17.100000000000001</v>
      </c>
      <c r="M11" s="43">
        <v>16.2</v>
      </c>
      <c r="N11" s="22">
        <v>22.6</v>
      </c>
    </row>
    <row r="12" spans="1:14" ht="25.2" customHeight="1" x14ac:dyDescent="0.3">
      <c r="A12" s="58" t="s">
        <v>1</v>
      </c>
      <c r="B12" s="35">
        <v>-7.7357449999999996</v>
      </c>
      <c r="C12" s="35">
        <v>41.285881000000003</v>
      </c>
      <c r="D12" s="22">
        <v>465</v>
      </c>
      <c r="E12" s="39">
        <v>5.6</v>
      </c>
      <c r="F12" s="39">
        <v>4.3</v>
      </c>
      <c r="G12" s="39">
        <v>1.3</v>
      </c>
      <c r="H12" s="40">
        <v>142</v>
      </c>
      <c r="I12" s="40">
        <v>200</v>
      </c>
      <c r="J12" s="40">
        <v>28</v>
      </c>
      <c r="K12" s="40">
        <v>2.9</v>
      </c>
      <c r="L12" s="43">
        <v>16.899999999999999</v>
      </c>
      <c r="M12" s="43">
        <v>19.899999999999999</v>
      </c>
      <c r="N12" s="22">
        <v>19.5</v>
      </c>
    </row>
    <row r="13" spans="1:14" ht="25.2" customHeight="1" x14ac:dyDescent="0.3">
      <c r="A13" s="58" t="s">
        <v>26</v>
      </c>
      <c r="B13" s="35">
        <v>-7.7359439999999999</v>
      </c>
      <c r="C13" s="35">
        <v>41.285592999999999</v>
      </c>
      <c r="D13" s="22">
        <v>468</v>
      </c>
      <c r="E13" s="39">
        <v>5.6</v>
      </c>
      <c r="F13" s="39">
        <v>4.3</v>
      </c>
      <c r="G13" s="39">
        <v>1.3</v>
      </c>
      <c r="H13" s="40">
        <v>142</v>
      </c>
      <c r="I13" s="40">
        <v>200</v>
      </c>
      <c r="J13" s="40">
        <v>28</v>
      </c>
      <c r="K13" s="40">
        <v>2.8</v>
      </c>
      <c r="L13" s="43">
        <v>16.7</v>
      </c>
      <c r="M13" s="43">
        <v>16.100000000000001</v>
      </c>
      <c r="N13" s="22">
        <v>21.5</v>
      </c>
    </row>
  </sheetData>
  <hyperlinks>
    <hyperlink ref="A1" location="Indice!A1" display="Folhas"/>
    <hyperlink ref="N1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workbookViewId="0">
      <selection activeCell="L35" sqref="L35"/>
    </sheetView>
  </sheetViews>
  <sheetFormatPr defaultRowHeight="14.4" x14ac:dyDescent="0.3"/>
  <cols>
    <col min="2" max="2" width="10.44140625" customWidth="1"/>
    <col min="3" max="3" width="11.33203125" customWidth="1"/>
  </cols>
  <sheetData>
    <row r="1" spans="1:25" x14ac:dyDescent="0.3">
      <c r="A1" s="5" t="s">
        <v>40</v>
      </c>
      <c r="B1" s="5" t="s">
        <v>32</v>
      </c>
      <c r="C1" s="5" t="s">
        <v>33</v>
      </c>
      <c r="D1" s="5" t="s">
        <v>8</v>
      </c>
      <c r="E1" s="5" t="s">
        <v>9</v>
      </c>
      <c r="F1" s="5" t="s">
        <v>10</v>
      </c>
      <c r="G1" s="5" t="s">
        <v>11</v>
      </c>
      <c r="H1" s="5" t="s">
        <v>12</v>
      </c>
      <c r="I1" s="5" t="s">
        <v>13</v>
      </c>
      <c r="J1" s="5" t="s">
        <v>14</v>
      </c>
      <c r="K1" s="5" t="s">
        <v>108</v>
      </c>
      <c r="L1" s="5" t="s">
        <v>224</v>
      </c>
      <c r="M1" s="5" t="s">
        <v>254</v>
      </c>
      <c r="N1" s="5" t="s">
        <v>255</v>
      </c>
      <c r="O1" s="95" t="s">
        <v>247</v>
      </c>
      <c r="P1" s="5" t="s">
        <v>109</v>
      </c>
      <c r="Q1" s="5" t="s">
        <v>248</v>
      </c>
      <c r="R1" s="5" t="s">
        <v>106</v>
      </c>
      <c r="S1" s="5" t="s">
        <v>301</v>
      </c>
      <c r="T1" s="5" t="s">
        <v>303</v>
      </c>
      <c r="U1" s="5" t="s">
        <v>302</v>
      </c>
      <c r="V1" s="5" t="s">
        <v>304</v>
      </c>
      <c r="W1" s="5" t="s">
        <v>305</v>
      </c>
      <c r="X1" s="5" t="s">
        <v>306</v>
      </c>
      <c r="Y1" s="5" t="s">
        <v>307</v>
      </c>
    </row>
    <row r="2" spans="1:25" x14ac:dyDescent="0.3">
      <c r="A2" s="5" t="s">
        <v>27</v>
      </c>
      <c r="B2" s="4">
        <v>-7.7375670000000003</v>
      </c>
      <c r="C2" s="4">
        <v>41.286644000000003</v>
      </c>
      <c r="D2" s="5">
        <v>456</v>
      </c>
      <c r="E2" s="5">
        <v>6.3</v>
      </c>
      <c r="F2" s="5">
        <v>5.5</v>
      </c>
      <c r="G2" s="5">
        <v>1.4</v>
      </c>
      <c r="H2" s="5">
        <v>91</v>
      </c>
      <c r="I2" s="5">
        <v>156</v>
      </c>
      <c r="J2" s="5">
        <v>32</v>
      </c>
      <c r="K2" s="5">
        <v>17.2</v>
      </c>
      <c r="L2" s="5">
        <v>16.399999999999999</v>
      </c>
      <c r="M2" s="5">
        <v>15.2</v>
      </c>
      <c r="N2" s="5">
        <v>73.2</v>
      </c>
      <c r="O2" s="95">
        <v>2.8</v>
      </c>
      <c r="P2" s="5">
        <v>0.89058506596670595</v>
      </c>
      <c r="Q2" s="5">
        <v>0.44166447195154074</v>
      </c>
      <c r="R2" s="5">
        <v>17.899999999999999</v>
      </c>
      <c r="S2" s="5">
        <v>19.582000000000001</v>
      </c>
      <c r="T2" s="5">
        <v>0.12133592074353998</v>
      </c>
      <c r="U2" s="5">
        <v>0.81197017669288118</v>
      </c>
      <c r="V2" s="5">
        <v>6.6693902563578794E-2</v>
      </c>
      <c r="W2" s="5">
        <v>0.84819249099151472</v>
      </c>
      <c r="X2" s="5">
        <v>0.61339421613394218</v>
      </c>
      <c r="Y2" s="5">
        <v>0.29060293318848446</v>
      </c>
    </row>
    <row r="3" spans="1:25" x14ac:dyDescent="0.3">
      <c r="A3" s="5" t="s">
        <v>24</v>
      </c>
      <c r="B3" s="4">
        <v>-7.7369190000000003</v>
      </c>
      <c r="C3" s="4">
        <v>41.286158</v>
      </c>
      <c r="D3" s="5">
        <v>463</v>
      </c>
      <c r="E3" s="5">
        <v>6.9</v>
      </c>
      <c r="F3" s="5">
        <v>4.8</v>
      </c>
      <c r="G3" s="5">
        <v>2</v>
      </c>
      <c r="H3" s="5">
        <v>246</v>
      </c>
      <c r="I3" s="5">
        <v>192</v>
      </c>
      <c r="J3" s="5">
        <v>47</v>
      </c>
      <c r="K3" s="5">
        <v>17.399999999999999</v>
      </c>
      <c r="L3" s="5">
        <v>16.2</v>
      </c>
      <c r="M3" s="5">
        <v>15.1</v>
      </c>
      <c r="N3" s="5">
        <v>74.3</v>
      </c>
      <c r="O3" s="95">
        <v>3.5</v>
      </c>
      <c r="P3" s="5">
        <v>0.92606941817270216</v>
      </c>
      <c r="Q3" s="5">
        <v>0.54918062836822223</v>
      </c>
      <c r="R3" s="5">
        <v>32.700000000000003</v>
      </c>
      <c r="S3" s="5">
        <v>14.901</v>
      </c>
      <c r="T3" s="5">
        <v>0.10885175491577748</v>
      </c>
      <c r="U3" s="5">
        <v>0.82524662774310453</v>
      </c>
      <c r="V3" s="5">
        <v>6.5901617341118046E-2</v>
      </c>
      <c r="W3" s="5">
        <v>0.85209729648316901</v>
      </c>
      <c r="X3" s="5">
        <v>0.66209366763533151</v>
      </c>
      <c r="Y3" s="5">
        <v>0.24577572964669742</v>
      </c>
    </row>
    <row r="4" spans="1:25" x14ac:dyDescent="0.3">
      <c r="A4" s="5" t="s">
        <v>25</v>
      </c>
      <c r="B4" s="4">
        <v>-7.7371559999999997</v>
      </c>
      <c r="C4" s="4">
        <v>41.285699999999999</v>
      </c>
      <c r="D4" s="5">
        <v>466</v>
      </c>
      <c r="E4" s="5">
        <v>6.9</v>
      </c>
      <c r="F4" s="5">
        <v>4.8</v>
      </c>
      <c r="G4" s="5">
        <v>2</v>
      </c>
      <c r="H4" s="5">
        <v>246</v>
      </c>
      <c r="I4" s="5">
        <v>192</v>
      </c>
      <c r="J4" s="5">
        <v>47</v>
      </c>
      <c r="K4" s="5">
        <v>18.100000000000001</v>
      </c>
      <c r="L4" s="5">
        <v>16.600000000000001</v>
      </c>
      <c r="M4" s="5">
        <v>15.4</v>
      </c>
      <c r="N4" s="5">
        <v>74.2</v>
      </c>
      <c r="O4" s="95">
        <v>3.3</v>
      </c>
      <c r="P4" s="5">
        <v>0.90300715100975981</v>
      </c>
      <c r="Q4" s="5">
        <v>0.4899693609571053</v>
      </c>
      <c r="R4" s="5">
        <v>24.4</v>
      </c>
      <c r="S4" s="5">
        <v>16.697000000000003</v>
      </c>
      <c r="T4" s="5">
        <v>0.12469305863328739</v>
      </c>
      <c r="U4" s="5">
        <v>0.83745583038869242</v>
      </c>
      <c r="V4" s="5">
        <v>3.7851110978019999E-2</v>
      </c>
      <c r="W4" s="5">
        <v>0.91351351351351351</v>
      </c>
      <c r="X4" s="5">
        <v>0.70233747260774282</v>
      </c>
      <c r="Y4" s="5">
        <v>0.53426676492262337</v>
      </c>
    </row>
    <row r="5" spans="1:25" x14ac:dyDescent="0.3">
      <c r="A5" s="5" t="s">
        <v>2</v>
      </c>
      <c r="B5" s="4">
        <v>-7.7399459999999998</v>
      </c>
      <c r="C5" s="4">
        <v>41.285702999999998</v>
      </c>
      <c r="D5" s="5">
        <v>461</v>
      </c>
      <c r="E5" s="5">
        <v>6.2</v>
      </c>
      <c r="F5" s="5">
        <v>5.6</v>
      </c>
      <c r="G5" s="5">
        <v>1.3</v>
      </c>
      <c r="H5" s="5">
        <v>52</v>
      </c>
      <c r="I5" s="5">
        <v>128</v>
      </c>
      <c r="J5" s="5">
        <v>19</v>
      </c>
      <c r="K5" s="5">
        <v>16.7</v>
      </c>
      <c r="L5" s="5">
        <v>16.100000000000001</v>
      </c>
      <c r="M5" s="5">
        <v>14.8</v>
      </c>
      <c r="N5" s="5">
        <v>76</v>
      </c>
      <c r="O5" s="95">
        <v>2.9</v>
      </c>
      <c r="P5" s="5">
        <v>0.88332924134544566</v>
      </c>
      <c r="Q5" s="5">
        <v>0.49392365619319661</v>
      </c>
      <c r="R5" s="5">
        <v>26.5</v>
      </c>
      <c r="S5" s="5">
        <v>24.762</v>
      </c>
      <c r="T5" s="5">
        <v>0.14393021565301672</v>
      </c>
      <c r="U5" s="5">
        <v>0.78705274210483811</v>
      </c>
      <c r="V5" s="5">
        <v>6.9017042242145221E-2</v>
      </c>
      <c r="W5" s="5">
        <v>0.83875837343145587</v>
      </c>
      <c r="X5" s="5">
        <v>0.64131716355061474</v>
      </c>
      <c r="Y5" s="5">
        <v>0.35179214868196473</v>
      </c>
    </row>
    <row r="6" spans="1:25" x14ac:dyDescent="0.3">
      <c r="A6" s="5" t="s">
        <v>3</v>
      </c>
      <c r="B6" s="4">
        <v>-7.7380769999999997</v>
      </c>
      <c r="C6" s="4">
        <v>41.285269</v>
      </c>
      <c r="D6" s="5">
        <v>466</v>
      </c>
      <c r="E6" s="5">
        <v>6.7</v>
      </c>
      <c r="F6" s="5">
        <v>5.5</v>
      </c>
      <c r="G6" s="5">
        <v>1.5</v>
      </c>
      <c r="H6" s="5">
        <v>107</v>
      </c>
      <c r="I6" s="5">
        <v>166</v>
      </c>
      <c r="J6" s="5">
        <v>13</v>
      </c>
      <c r="K6" s="5">
        <v>17.3</v>
      </c>
      <c r="L6" s="5">
        <v>16.5</v>
      </c>
      <c r="M6" s="5">
        <v>14.8</v>
      </c>
      <c r="N6" s="5">
        <v>76.5</v>
      </c>
      <c r="O6" s="95">
        <v>2.8</v>
      </c>
      <c r="P6" s="5">
        <v>0.85511363636363635</v>
      </c>
      <c r="Q6" s="5">
        <v>0.50840661969739476</v>
      </c>
      <c r="R6" s="5">
        <v>26.7</v>
      </c>
      <c r="S6" s="5">
        <v>20.003999999999998</v>
      </c>
      <c r="T6" s="5">
        <v>0.17846430713857231</v>
      </c>
      <c r="U6" s="5">
        <v>0.74470105978804246</v>
      </c>
      <c r="V6" s="5">
        <v>7.6834633073385325E-2</v>
      </c>
      <c r="W6" s="5">
        <v>0.81294876475599354</v>
      </c>
      <c r="X6" s="5">
        <v>0.64798937994358097</v>
      </c>
      <c r="Y6" s="5">
        <v>0.39808106520462117</v>
      </c>
    </row>
    <row r="7" spans="1:25" x14ac:dyDescent="0.3">
      <c r="A7" s="5" t="s">
        <v>4</v>
      </c>
      <c r="B7" s="4">
        <v>-7.7381529999999996</v>
      </c>
      <c r="C7" s="4">
        <v>41.284906999999997</v>
      </c>
      <c r="D7" s="5">
        <v>470</v>
      </c>
      <c r="E7" s="5">
        <v>6.4</v>
      </c>
      <c r="F7" s="5">
        <v>4.8</v>
      </c>
      <c r="G7" s="5">
        <v>1.2</v>
      </c>
      <c r="H7" s="5">
        <v>152</v>
      </c>
      <c r="I7" s="5">
        <v>136</v>
      </c>
      <c r="J7" s="5">
        <v>16</v>
      </c>
      <c r="K7" s="5">
        <v>16.899999999999999</v>
      </c>
      <c r="L7" s="5">
        <v>17.5</v>
      </c>
      <c r="M7" s="5">
        <v>15.1</v>
      </c>
      <c r="N7" s="5">
        <v>72.5</v>
      </c>
      <c r="O7" s="95">
        <v>2.7</v>
      </c>
      <c r="P7" s="5">
        <v>0.87385405207187394</v>
      </c>
      <c r="Q7" s="5">
        <v>0.40051799980814823</v>
      </c>
      <c r="R7" s="5">
        <v>32.6</v>
      </c>
      <c r="S7" s="5">
        <v>27.036000000000001</v>
      </c>
      <c r="T7" s="5">
        <v>0.12723775706465454</v>
      </c>
      <c r="U7" s="5">
        <v>0.80903240124278741</v>
      </c>
      <c r="V7" s="5">
        <v>6.3729841692558076E-2</v>
      </c>
      <c r="W7" s="5">
        <v>0.85395829801661305</v>
      </c>
      <c r="X7" s="5">
        <v>0.65172739286388537</v>
      </c>
      <c r="Y7" s="5">
        <v>0.33255858996707338</v>
      </c>
    </row>
    <row r="8" spans="1:25" x14ac:dyDescent="0.3">
      <c r="A8" s="5" t="s">
        <v>5</v>
      </c>
      <c r="B8" s="4">
        <v>-7.7373459999999996</v>
      </c>
      <c r="C8" s="4">
        <v>41.285044999999997</v>
      </c>
      <c r="D8" s="5">
        <v>468</v>
      </c>
      <c r="E8" s="5">
        <v>6.5</v>
      </c>
      <c r="F8" s="5">
        <v>5</v>
      </c>
      <c r="G8" s="5">
        <v>1.5</v>
      </c>
      <c r="H8" s="5">
        <v>68</v>
      </c>
      <c r="I8" s="5">
        <v>176</v>
      </c>
      <c r="J8" s="5">
        <v>13</v>
      </c>
      <c r="K8" s="5">
        <v>17.5</v>
      </c>
      <c r="L8" s="5">
        <v>18.399999999999999</v>
      </c>
      <c r="M8" s="5">
        <v>15.3</v>
      </c>
      <c r="N8" s="5">
        <v>76.599999999999994</v>
      </c>
      <c r="O8" s="95">
        <v>2.6</v>
      </c>
      <c r="P8" s="5">
        <v>0.87983349970805957</v>
      </c>
      <c r="Q8" s="5">
        <v>0.4490889292196007</v>
      </c>
      <c r="R8" s="5">
        <v>19</v>
      </c>
      <c r="S8" s="5">
        <v>23.387000000000004</v>
      </c>
      <c r="T8" s="5">
        <v>0.13640056441612861</v>
      </c>
      <c r="U8" s="5">
        <v>0.81121990849617298</v>
      </c>
      <c r="V8" s="5">
        <v>5.2379527087698288E-2</v>
      </c>
      <c r="W8" s="5">
        <v>0.8786948556716343</v>
      </c>
      <c r="X8" s="5">
        <v>0.65955213435969218</v>
      </c>
      <c r="Y8" s="5">
        <v>0.44507361268403167</v>
      </c>
    </row>
    <row r="9" spans="1:25" x14ac:dyDescent="0.3">
      <c r="A9" s="5" t="s">
        <v>6</v>
      </c>
      <c r="B9" s="4">
        <v>-7.7366080000000004</v>
      </c>
      <c r="C9" s="4">
        <v>41.284989000000003</v>
      </c>
      <c r="D9" s="5">
        <v>471</v>
      </c>
      <c r="E9" s="5">
        <v>6.5</v>
      </c>
      <c r="F9" s="5">
        <v>4.7</v>
      </c>
      <c r="G9" s="5">
        <v>0.9</v>
      </c>
      <c r="H9" s="5">
        <v>54</v>
      </c>
      <c r="I9" s="5">
        <v>176</v>
      </c>
      <c r="J9" s="5">
        <v>28</v>
      </c>
      <c r="K9" s="5">
        <v>18.2</v>
      </c>
      <c r="L9" s="5">
        <v>17.2</v>
      </c>
      <c r="M9" s="5">
        <v>15.1</v>
      </c>
      <c r="N9" s="5">
        <v>75.599999999999994</v>
      </c>
      <c r="O9" s="95">
        <v>2.2000000000000002</v>
      </c>
      <c r="P9" s="5">
        <v>0.83472319165350273</v>
      </c>
      <c r="Q9" s="5">
        <v>0.39175142817333142</v>
      </c>
      <c r="R9" s="5">
        <v>19.2</v>
      </c>
      <c r="S9" s="5">
        <v>28.804000000000002</v>
      </c>
      <c r="T9" s="5">
        <v>0.15619358422441326</v>
      </c>
      <c r="U9" s="5">
        <v>0.75777669768087763</v>
      </c>
      <c r="V9" s="5">
        <v>8.6029718094709065E-2</v>
      </c>
      <c r="W9" s="5">
        <v>0.79609133923061093</v>
      </c>
      <c r="X9" s="5">
        <v>0.60652117911161818</v>
      </c>
      <c r="Y9" s="5">
        <v>0.2896660455783287</v>
      </c>
    </row>
    <row r="10" spans="1:25" x14ac:dyDescent="0.3">
      <c r="A10" s="5" t="s">
        <v>7</v>
      </c>
      <c r="B10" s="4">
        <v>-7.7357570000000004</v>
      </c>
      <c r="C10" s="4">
        <v>41.28492</v>
      </c>
      <c r="D10" s="5">
        <v>473</v>
      </c>
      <c r="E10" s="5">
        <v>5.9</v>
      </c>
      <c r="F10" s="5">
        <v>4.3</v>
      </c>
      <c r="G10" s="5">
        <v>1.3</v>
      </c>
      <c r="H10" s="5">
        <v>52</v>
      </c>
      <c r="I10" s="5">
        <v>152</v>
      </c>
      <c r="J10" s="5">
        <v>44</v>
      </c>
      <c r="K10" s="5">
        <v>19</v>
      </c>
      <c r="L10" s="5">
        <v>17.899999999999999</v>
      </c>
      <c r="M10" s="5">
        <v>15.1</v>
      </c>
      <c r="N10" s="5">
        <v>72.099999999999994</v>
      </c>
      <c r="O10" s="95">
        <v>1.9</v>
      </c>
      <c r="P10" s="5">
        <v>0.86495300951388476</v>
      </c>
      <c r="Q10" s="5">
        <v>0.45529018462187149</v>
      </c>
      <c r="R10" s="5">
        <v>29.8</v>
      </c>
      <c r="S10" s="5">
        <v>22.979999999999997</v>
      </c>
      <c r="T10" s="5">
        <v>0.15226283724978246</v>
      </c>
      <c r="U10" s="5">
        <v>0.78703220191470846</v>
      </c>
      <c r="V10" s="5">
        <v>6.070496083550915E-2</v>
      </c>
      <c r="W10" s="5">
        <v>0.85678353267286078</v>
      </c>
      <c r="X10" s="5">
        <v>0.65410645692335834</v>
      </c>
      <c r="Y10" s="5">
        <v>0.42991418062934206</v>
      </c>
    </row>
    <row r="11" spans="1:25" x14ac:dyDescent="0.3">
      <c r="A11" s="5" t="s">
        <v>0</v>
      </c>
      <c r="B11" s="4">
        <v>-7.7351429999999999</v>
      </c>
      <c r="C11" s="4">
        <v>41.285758000000001</v>
      </c>
      <c r="D11" s="5">
        <v>471</v>
      </c>
      <c r="E11" s="5">
        <v>6.1</v>
      </c>
      <c r="F11" s="5">
        <v>4.9000000000000004</v>
      </c>
      <c r="G11" s="5">
        <v>1.5</v>
      </c>
      <c r="H11" s="5">
        <v>102</v>
      </c>
      <c r="I11" s="5">
        <v>144</v>
      </c>
      <c r="J11" s="5">
        <v>25</v>
      </c>
      <c r="K11" s="5">
        <v>19.8</v>
      </c>
      <c r="L11" s="5">
        <v>18.100000000000001</v>
      </c>
      <c r="M11" s="5">
        <v>15.5</v>
      </c>
      <c r="N11" s="5">
        <v>71.099999999999994</v>
      </c>
      <c r="O11" s="95">
        <v>2.2000000000000002</v>
      </c>
      <c r="P11" s="5">
        <v>0.8720325341014995</v>
      </c>
      <c r="Q11" s="5">
        <v>0.35830823138870105</v>
      </c>
      <c r="R11" s="5">
        <v>22.6</v>
      </c>
      <c r="S11" s="5">
        <v>31.398</v>
      </c>
      <c r="T11" s="5">
        <v>0.12026243709790432</v>
      </c>
      <c r="U11" s="5">
        <v>0.83113574113000832</v>
      </c>
      <c r="V11" s="5">
        <v>4.8601821772087397E-2</v>
      </c>
      <c r="W11" s="5">
        <v>0.88950836289913837</v>
      </c>
      <c r="X11" s="5">
        <v>0.61185917232859788</v>
      </c>
      <c r="Y11" s="5">
        <v>0.42436816295737462</v>
      </c>
    </row>
    <row r="12" spans="1:25" x14ac:dyDescent="0.3">
      <c r="A12" s="5" t="s">
        <v>1</v>
      </c>
      <c r="B12" s="4">
        <v>-7.7359049999999998</v>
      </c>
      <c r="C12" s="4">
        <v>41.285947999999998</v>
      </c>
      <c r="D12" s="5">
        <v>467</v>
      </c>
      <c r="E12" s="5">
        <v>5.6</v>
      </c>
      <c r="F12" s="5">
        <v>4.3</v>
      </c>
      <c r="G12" s="5">
        <v>1.3</v>
      </c>
      <c r="H12" s="5">
        <v>142</v>
      </c>
      <c r="I12" s="5">
        <v>200</v>
      </c>
      <c r="J12" s="5">
        <v>28</v>
      </c>
      <c r="K12" s="5">
        <v>19.3</v>
      </c>
      <c r="L12" s="5">
        <v>18</v>
      </c>
      <c r="M12" s="5">
        <v>15.8</v>
      </c>
      <c r="N12" s="5">
        <v>70.3</v>
      </c>
      <c r="O12" s="95">
        <v>2.9</v>
      </c>
      <c r="P12" s="5">
        <v>0.90338971006253554</v>
      </c>
      <c r="Q12" s="5">
        <v>0.43270928055629854</v>
      </c>
      <c r="R12" s="5">
        <v>19.5</v>
      </c>
      <c r="S12" s="5">
        <v>24.954000000000001</v>
      </c>
      <c r="T12" s="5">
        <v>0.10896048729662579</v>
      </c>
      <c r="U12" s="5">
        <v>0.85000400737356729</v>
      </c>
      <c r="V12" s="5">
        <v>4.1035505329806841E-2</v>
      </c>
      <c r="W12" s="5">
        <v>0.9078929615471103</v>
      </c>
      <c r="X12" s="5">
        <v>0.65555729004058694</v>
      </c>
      <c r="Y12" s="5">
        <v>0.45284531124766225</v>
      </c>
    </row>
    <row r="13" spans="1:25" x14ac:dyDescent="0.3">
      <c r="A13" s="5" t="s">
        <v>26</v>
      </c>
      <c r="B13" s="4">
        <v>-7.7361389999999997</v>
      </c>
      <c r="C13" s="4">
        <v>41.285606999999999</v>
      </c>
      <c r="D13" s="5">
        <v>468</v>
      </c>
      <c r="E13" s="5">
        <v>5.6</v>
      </c>
      <c r="F13" s="5">
        <v>4.3</v>
      </c>
      <c r="G13" s="5">
        <v>1.3</v>
      </c>
      <c r="H13" s="5">
        <v>142</v>
      </c>
      <c r="I13" s="5">
        <v>200</v>
      </c>
      <c r="J13" s="5">
        <v>28</v>
      </c>
      <c r="K13" s="5">
        <v>19.3</v>
      </c>
      <c r="L13" s="5">
        <v>18.100000000000001</v>
      </c>
      <c r="M13" s="5">
        <v>15.7</v>
      </c>
      <c r="N13" s="5">
        <v>71.5</v>
      </c>
      <c r="O13" s="95">
        <v>2.8</v>
      </c>
      <c r="P13" s="5">
        <v>0.9194583414358195</v>
      </c>
      <c r="Q13" s="5">
        <v>0.50545595718425462</v>
      </c>
      <c r="R13" s="5">
        <v>21.5</v>
      </c>
      <c r="S13" s="5">
        <v>21.718</v>
      </c>
      <c r="T13" s="5">
        <v>0.10488995303434939</v>
      </c>
      <c r="U13" s="5">
        <v>0.82116216962887922</v>
      </c>
      <c r="V13" s="5">
        <v>7.3947877336771342E-2</v>
      </c>
      <c r="W13" s="5">
        <v>0.83477366255144014</v>
      </c>
      <c r="X13" s="5">
        <v>0.64717835042024563</v>
      </c>
      <c r="Y13" s="5">
        <v>0.17301750772399585</v>
      </c>
    </row>
    <row r="14" spans="1:25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9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x14ac:dyDescent="0.3">
      <c r="A15" s="91" t="s">
        <v>389</v>
      </c>
      <c r="B15" s="27"/>
      <c r="C15" s="27"/>
      <c r="D15" s="27">
        <f t="shared" ref="D15:Y15" si="0">CORREL($O$2:$O$13,D2:D13)</f>
        <v>-0.62538732770826377</v>
      </c>
      <c r="E15" s="27">
        <f t="shared" si="0"/>
        <v>0.43029175328225983</v>
      </c>
      <c r="F15" s="27">
        <f t="shared" si="0"/>
        <v>0.22304249444215632</v>
      </c>
      <c r="G15" s="103">
        <f t="shared" si="0"/>
        <v>0.68536411200659442</v>
      </c>
      <c r="H15" s="94">
        <f t="shared" si="0"/>
        <v>0.78292247528783543</v>
      </c>
      <c r="I15" s="27">
        <f t="shared" si="0"/>
        <v>0.42989319519275115</v>
      </c>
      <c r="J15" s="27">
        <f t="shared" si="0"/>
        <v>0.22488980601883279</v>
      </c>
      <c r="K15" s="27">
        <f t="shared" si="0"/>
        <v>-0.41841796914492907</v>
      </c>
      <c r="L15" s="103">
        <f t="shared" si="0"/>
        <v>-0.57134455740115897</v>
      </c>
      <c r="M15" s="104">
        <f t="shared" si="0"/>
        <v>3.2955626009053406E-2</v>
      </c>
      <c r="N15" s="104">
        <f t="shared" si="0"/>
        <v>0.17516290392152764</v>
      </c>
      <c r="O15" s="105">
        <f t="shared" si="0"/>
        <v>1</v>
      </c>
      <c r="P15" s="103">
        <f t="shared" si="0"/>
        <v>0.73162829625524328</v>
      </c>
      <c r="Q15" s="103">
        <f t="shared" si="0"/>
        <v>0.68135032423518005</v>
      </c>
      <c r="R15" s="104">
        <f t="shared" si="0"/>
        <v>0.19298003829186317</v>
      </c>
      <c r="S15" s="103">
        <f t="shared" si="0"/>
        <v>-0.72568694594358107</v>
      </c>
      <c r="T15" s="27">
        <f t="shared" si="0"/>
        <v>-0.4251027860364977</v>
      </c>
      <c r="U15" s="27">
        <f t="shared" si="0"/>
        <v>0.38934952957331787</v>
      </c>
      <c r="V15" s="27">
        <f t="shared" si="0"/>
        <v>-0.19746462773093568</v>
      </c>
      <c r="W15" s="27">
        <f t="shared" si="0"/>
        <v>0.2327696402698454</v>
      </c>
      <c r="X15" s="27">
        <f t="shared" si="0"/>
        <v>0.56162055151019441</v>
      </c>
      <c r="Y15" s="27">
        <f t="shared" si="0"/>
        <v>-0.10590563002947706</v>
      </c>
    </row>
    <row r="16" spans="1:25" x14ac:dyDescent="0.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x14ac:dyDescent="0.3">
      <c r="A17" s="5" t="s">
        <v>40</v>
      </c>
      <c r="B17" s="5" t="s">
        <v>247</v>
      </c>
      <c r="C17" s="106" t="s">
        <v>12</v>
      </c>
      <c r="D17" s="106" t="s">
        <v>109</v>
      </c>
      <c r="E17" s="106" t="s">
        <v>301</v>
      </c>
      <c r="F17" s="106" t="s">
        <v>11</v>
      </c>
      <c r="G17" s="106" t="s">
        <v>248</v>
      </c>
      <c r="H17" s="106" t="s">
        <v>224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</row>
    <row r="18" spans="1:25" x14ac:dyDescent="0.3">
      <c r="A18" s="5" t="s">
        <v>27</v>
      </c>
      <c r="B18" s="92">
        <v>2.8</v>
      </c>
      <c r="C18" s="106">
        <v>91</v>
      </c>
      <c r="D18" s="107">
        <v>0.89058506596670595</v>
      </c>
      <c r="E18" s="107">
        <v>19.582000000000001</v>
      </c>
      <c r="F18" s="107">
        <v>1.4</v>
      </c>
      <c r="G18" s="107">
        <v>0.44166447195154074</v>
      </c>
      <c r="H18" s="107">
        <v>16.399999999999999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</row>
    <row r="19" spans="1:25" x14ac:dyDescent="0.3">
      <c r="A19" s="5" t="s">
        <v>24</v>
      </c>
      <c r="B19" s="92">
        <v>3.5</v>
      </c>
      <c r="C19" s="106">
        <v>246</v>
      </c>
      <c r="D19" s="107">
        <v>0.92606941817270216</v>
      </c>
      <c r="E19" s="107">
        <v>14.901</v>
      </c>
      <c r="F19" s="107">
        <v>2</v>
      </c>
      <c r="G19" s="107">
        <v>0.54918062836822223</v>
      </c>
      <c r="H19" s="107">
        <v>16.2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</row>
    <row r="20" spans="1:25" x14ac:dyDescent="0.3">
      <c r="A20" s="5" t="s">
        <v>25</v>
      </c>
      <c r="B20" s="92">
        <v>3.3</v>
      </c>
      <c r="C20" s="106">
        <v>246</v>
      </c>
      <c r="D20" s="107">
        <v>0.90300715100975981</v>
      </c>
      <c r="E20" s="107">
        <v>16.697000000000003</v>
      </c>
      <c r="F20" s="107">
        <v>2</v>
      </c>
      <c r="G20" s="107">
        <v>0.4899693609571053</v>
      </c>
      <c r="H20" s="107">
        <v>16.600000000000001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</row>
    <row r="21" spans="1:25" x14ac:dyDescent="0.3">
      <c r="A21" s="5" t="s">
        <v>2</v>
      </c>
      <c r="B21" s="92">
        <v>2.9</v>
      </c>
      <c r="C21" s="106">
        <v>52</v>
      </c>
      <c r="D21" s="107">
        <v>0.88332924134544566</v>
      </c>
      <c r="E21" s="107">
        <v>24.762</v>
      </c>
      <c r="F21" s="107">
        <v>1.3</v>
      </c>
      <c r="G21" s="107">
        <v>0.49392365619319661</v>
      </c>
      <c r="H21" s="107">
        <v>16.100000000000001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</row>
    <row r="22" spans="1:25" x14ac:dyDescent="0.3">
      <c r="A22" s="5" t="s">
        <v>3</v>
      </c>
      <c r="B22" s="92">
        <v>2.8</v>
      </c>
      <c r="C22" s="106">
        <v>107</v>
      </c>
      <c r="D22" s="107">
        <v>0.85511363636363635</v>
      </c>
      <c r="E22" s="107">
        <v>20.003999999999998</v>
      </c>
      <c r="F22" s="107">
        <v>1.5</v>
      </c>
      <c r="G22" s="107">
        <v>0.50840661969739476</v>
      </c>
      <c r="H22" s="107">
        <v>16.5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</row>
    <row r="23" spans="1:25" x14ac:dyDescent="0.3">
      <c r="A23" s="5" t="s">
        <v>4</v>
      </c>
      <c r="B23" s="92">
        <v>2.7</v>
      </c>
      <c r="C23" s="106">
        <v>152</v>
      </c>
      <c r="D23" s="107">
        <v>0.87385405207187394</v>
      </c>
      <c r="E23" s="107">
        <v>27.036000000000001</v>
      </c>
      <c r="F23" s="107">
        <v>1.2</v>
      </c>
      <c r="G23" s="107">
        <v>0.40051799980814823</v>
      </c>
      <c r="H23" s="107">
        <v>17.5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x14ac:dyDescent="0.3">
      <c r="A24" s="5" t="s">
        <v>5</v>
      </c>
      <c r="B24" s="92">
        <v>2.6</v>
      </c>
      <c r="C24" s="106">
        <v>68</v>
      </c>
      <c r="D24" s="107">
        <v>0.87983349970805957</v>
      </c>
      <c r="E24" s="107">
        <v>23.387000000000004</v>
      </c>
      <c r="F24" s="107">
        <v>1.5</v>
      </c>
      <c r="G24" s="107">
        <v>0.4490889292196007</v>
      </c>
      <c r="H24" s="107">
        <v>18.399999999999999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x14ac:dyDescent="0.3">
      <c r="A25" s="5" t="s">
        <v>6</v>
      </c>
      <c r="B25" s="92">
        <v>2.2000000000000002</v>
      </c>
      <c r="C25" s="106">
        <v>54</v>
      </c>
      <c r="D25" s="107">
        <v>0.83472319165350273</v>
      </c>
      <c r="E25" s="107">
        <v>28.804000000000002</v>
      </c>
      <c r="F25" s="107">
        <v>0.9</v>
      </c>
      <c r="G25" s="107">
        <v>0.39175142817333142</v>
      </c>
      <c r="H25" s="107">
        <v>17.2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x14ac:dyDescent="0.3">
      <c r="A26" s="5" t="s">
        <v>7</v>
      </c>
      <c r="B26" s="92">
        <v>1.9</v>
      </c>
      <c r="C26" s="106">
        <v>52</v>
      </c>
      <c r="D26" s="107">
        <v>0.86495300951388476</v>
      </c>
      <c r="E26" s="107">
        <v>22.979999999999997</v>
      </c>
      <c r="F26" s="107">
        <v>1.3</v>
      </c>
      <c r="G26" s="107">
        <v>0.45529018462187149</v>
      </c>
      <c r="H26" s="107">
        <v>17.899999999999999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x14ac:dyDescent="0.3">
      <c r="A27" s="5" t="s">
        <v>0</v>
      </c>
      <c r="B27" s="92">
        <v>2.2000000000000002</v>
      </c>
      <c r="C27" s="106">
        <v>102</v>
      </c>
      <c r="D27" s="107">
        <v>0.8720325341014995</v>
      </c>
      <c r="E27" s="107">
        <v>31.398</v>
      </c>
      <c r="F27" s="107">
        <v>1.5</v>
      </c>
      <c r="G27" s="107">
        <v>0.35830823138870105</v>
      </c>
      <c r="H27" s="107">
        <v>18.100000000000001</v>
      </c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x14ac:dyDescent="0.3">
      <c r="A28" s="5" t="s">
        <v>1</v>
      </c>
      <c r="B28" s="92">
        <v>2.9</v>
      </c>
      <c r="C28" s="106">
        <v>142</v>
      </c>
      <c r="D28" s="107">
        <v>0.90338971006253554</v>
      </c>
      <c r="E28" s="107">
        <v>24.954000000000001</v>
      </c>
      <c r="F28" s="107">
        <v>1.3</v>
      </c>
      <c r="G28" s="107">
        <v>0.43270928055629854</v>
      </c>
      <c r="H28" s="107">
        <v>18</v>
      </c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x14ac:dyDescent="0.3">
      <c r="A29" s="5" t="s">
        <v>26</v>
      </c>
      <c r="B29" s="92">
        <v>2.8</v>
      </c>
      <c r="C29" s="106">
        <v>142</v>
      </c>
      <c r="D29" s="107">
        <v>0.9194583414358195</v>
      </c>
      <c r="E29" s="107">
        <v>21.718</v>
      </c>
      <c r="F29" s="107">
        <v>1.3</v>
      </c>
      <c r="G29" s="107">
        <v>0.50545595718425462</v>
      </c>
      <c r="H29" s="107">
        <v>18.100000000000001</v>
      </c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x14ac:dyDescent="0.3">
      <c r="A30" s="6"/>
      <c r="B30" s="5"/>
      <c r="C30" s="106"/>
      <c r="D30" s="106"/>
      <c r="E30" s="106"/>
      <c r="F30" s="106"/>
      <c r="G30" s="106"/>
      <c r="H30" s="10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x14ac:dyDescent="0.3">
      <c r="A31" s="6"/>
      <c r="B31" s="27">
        <f t="shared" ref="B31:H31" si="1">CORREL($O$2:$O$13,B18:B29)</f>
        <v>1</v>
      </c>
      <c r="C31" s="104">
        <f t="shared" si="1"/>
        <v>0.78292247528783543</v>
      </c>
      <c r="D31" s="104">
        <f t="shared" si="1"/>
        <v>0.73162829625524328</v>
      </c>
      <c r="E31" s="104">
        <f t="shared" si="1"/>
        <v>-0.72568694594358107</v>
      </c>
      <c r="F31" s="104">
        <f t="shared" si="1"/>
        <v>0.68536411200659442</v>
      </c>
      <c r="G31" s="104">
        <f t="shared" si="1"/>
        <v>0.68135032423518005</v>
      </c>
      <c r="H31" s="104">
        <f t="shared" si="1"/>
        <v>-0.57134455740115897</v>
      </c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pane ySplit="2" topLeftCell="A3" activePane="bottomLeft" state="frozen"/>
      <selection pane="bottomLeft" activeCell="I5" sqref="I5"/>
    </sheetView>
  </sheetViews>
  <sheetFormatPr defaultColWidth="8.88671875" defaultRowHeight="13.8" x14ac:dyDescent="0.3"/>
  <cols>
    <col min="1" max="1" width="14.6640625" style="69" customWidth="1"/>
    <col min="2" max="3" width="7.77734375" style="68" customWidth="1"/>
    <col min="4" max="4" width="7.77734375" style="86" customWidth="1"/>
    <col min="5" max="5" width="20.77734375" style="68" customWidth="1"/>
    <col min="6" max="6" width="15.44140625" style="69" customWidth="1"/>
    <col min="7" max="9" width="7.77734375" style="69" customWidth="1"/>
    <col min="10" max="10" width="17.33203125" style="69" customWidth="1"/>
    <col min="11" max="16384" width="8.88671875" style="69"/>
  </cols>
  <sheetData>
    <row r="1" spans="1:10" s="40" customFormat="1" ht="19.95" customHeight="1" x14ac:dyDescent="0.3">
      <c r="A1" s="145" t="s">
        <v>308</v>
      </c>
      <c r="B1" s="146"/>
      <c r="C1" s="146"/>
      <c r="D1" s="146"/>
      <c r="E1" s="146"/>
      <c r="F1" s="145" t="s">
        <v>308</v>
      </c>
      <c r="G1" s="146"/>
      <c r="H1" s="146"/>
      <c r="I1" s="146"/>
      <c r="J1" s="146"/>
    </row>
    <row r="2" spans="1:10" s="40" customFormat="1" ht="19.95" customHeight="1" x14ac:dyDescent="0.3">
      <c r="A2" s="38" t="s">
        <v>367</v>
      </c>
      <c r="B2" s="90" t="s">
        <v>313</v>
      </c>
      <c r="C2" s="90" t="s">
        <v>314</v>
      </c>
      <c r="D2" s="101" t="s">
        <v>315</v>
      </c>
      <c r="E2" s="90" t="s">
        <v>341</v>
      </c>
      <c r="F2" s="38" t="s">
        <v>368</v>
      </c>
      <c r="G2" s="90" t="s">
        <v>313</v>
      </c>
      <c r="H2" s="90" t="s">
        <v>314</v>
      </c>
      <c r="I2" s="101" t="s">
        <v>397</v>
      </c>
      <c r="J2" s="90" t="s">
        <v>341</v>
      </c>
    </row>
    <row r="3" spans="1:10" s="40" customFormat="1" ht="19.95" customHeight="1" x14ac:dyDescent="0.3">
      <c r="A3" s="38" t="s">
        <v>329</v>
      </c>
      <c r="F3" s="38" t="s">
        <v>365</v>
      </c>
      <c r="G3" s="68"/>
      <c r="H3" s="68"/>
      <c r="I3" s="86"/>
      <c r="J3" s="68"/>
    </row>
    <row r="4" spans="1:10" s="40" customFormat="1" ht="19.95" customHeight="1" x14ac:dyDescent="0.3">
      <c r="A4" s="88" t="s">
        <v>310</v>
      </c>
      <c r="B4" s="68">
        <v>4.33</v>
      </c>
      <c r="C4" s="68">
        <v>6.75</v>
      </c>
      <c r="D4" s="86">
        <f>+(B4+C4)/2</f>
        <v>5.54</v>
      </c>
      <c r="E4" s="68" t="s">
        <v>370</v>
      </c>
      <c r="F4" s="88" t="s">
        <v>331</v>
      </c>
      <c r="G4" s="68">
        <v>19.498000000000001</v>
      </c>
      <c r="H4" s="68">
        <v>28.811999999999998</v>
      </c>
      <c r="I4" s="86">
        <f>+(G4+H4)/2</f>
        <v>24.155000000000001</v>
      </c>
      <c r="J4" s="68" t="s">
        <v>380</v>
      </c>
    </row>
    <row r="5" spans="1:10" s="40" customFormat="1" ht="19.95" customHeight="1" x14ac:dyDescent="0.3">
      <c r="A5" s="88" t="s">
        <v>311</v>
      </c>
      <c r="B5" s="68">
        <v>2.63</v>
      </c>
      <c r="C5" s="68">
        <v>5.52</v>
      </c>
      <c r="D5" s="86">
        <f t="shared" ref="D5:D17" si="0">+(B5+C5)/2</f>
        <v>4.0749999999999993</v>
      </c>
      <c r="E5" s="68" t="s">
        <v>369</v>
      </c>
      <c r="F5" s="40" t="s">
        <v>408</v>
      </c>
      <c r="G5" s="40">
        <v>0.6</v>
      </c>
      <c r="H5" s="86">
        <v>1</v>
      </c>
      <c r="I5" s="40">
        <v>0.8</v>
      </c>
    </row>
    <row r="6" spans="1:10" s="40" customFormat="1" ht="19.95" customHeight="1" x14ac:dyDescent="0.3">
      <c r="A6" s="88" t="s">
        <v>353</v>
      </c>
      <c r="B6" s="68">
        <v>0.12068000000000001</v>
      </c>
      <c r="C6" s="68">
        <v>1.6377999999999999</v>
      </c>
      <c r="D6" s="86">
        <f t="shared" si="0"/>
        <v>0.87924000000000002</v>
      </c>
      <c r="E6" s="68" t="s">
        <v>371</v>
      </c>
      <c r="F6" s="88" t="s">
        <v>332</v>
      </c>
      <c r="G6" s="68">
        <v>1.4159999999999999</v>
      </c>
      <c r="H6" s="68">
        <v>2.48</v>
      </c>
      <c r="I6" s="86">
        <f t="shared" ref="I6:I14" si="1">+(G6+H6)/2</f>
        <v>1.948</v>
      </c>
      <c r="J6" s="68" t="s">
        <v>381</v>
      </c>
    </row>
    <row r="7" spans="1:10" s="40" customFormat="1" ht="44.4" customHeight="1" x14ac:dyDescent="0.3">
      <c r="A7" s="89" t="s">
        <v>354</v>
      </c>
      <c r="B7" s="68">
        <v>12.375</v>
      </c>
      <c r="C7" s="68">
        <v>352.40699999999998</v>
      </c>
      <c r="D7" s="86">
        <f t="shared" si="0"/>
        <v>182.39099999999999</v>
      </c>
      <c r="E7" s="68"/>
      <c r="F7" s="88" t="s">
        <v>333</v>
      </c>
      <c r="G7" s="68">
        <v>2.8000560000000001</v>
      </c>
      <c r="H7" s="68">
        <v>16.800335999999998</v>
      </c>
      <c r="I7" s="86">
        <f t="shared" si="1"/>
        <v>9.8001959999999997</v>
      </c>
      <c r="J7" s="68" t="s">
        <v>373</v>
      </c>
    </row>
    <row r="8" spans="1:10" s="40" customFormat="1" ht="40.200000000000003" customHeight="1" x14ac:dyDescent="0.3">
      <c r="A8" s="89" t="s">
        <v>364</v>
      </c>
      <c r="B8" s="68">
        <v>32</v>
      </c>
      <c r="C8" s="68">
        <v>98</v>
      </c>
      <c r="D8" s="86">
        <f t="shared" si="0"/>
        <v>65</v>
      </c>
      <c r="E8" s="68"/>
      <c r="F8" s="88" t="s">
        <v>334</v>
      </c>
      <c r="G8" s="68">
        <v>12.087</v>
      </c>
      <c r="H8" s="68">
        <v>26.52</v>
      </c>
      <c r="I8" s="86">
        <f t="shared" si="1"/>
        <v>19.3035</v>
      </c>
      <c r="J8" s="68" t="s">
        <v>372</v>
      </c>
    </row>
    <row r="9" spans="1:10" s="40" customFormat="1" ht="19.95" customHeight="1" x14ac:dyDescent="0.3">
      <c r="A9" s="88" t="s">
        <v>355</v>
      </c>
      <c r="B9" s="68">
        <v>2.4</v>
      </c>
      <c r="C9" s="68">
        <v>17.36</v>
      </c>
      <c r="D9" s="86">
        <f t="shared" si="0"/>
        <v>9.879999999999999</v>
      </c>
      <c r="E9" s="68" t="s">
        <v>372</v>
      </c>
      <c r="F9" s="88" t="s">
        <v>335</v>
      </c>
      <c r="G9" s="85">
        <v>1.734</v>
      </c>
      <c r="H9" s="68">
        <v>9.18</v>
      </c>
      <c r="I9" s="86">
        <f t="shared" si="1"/>
        <v>5.4569999999999999</v>
      </c>
      <c r="J9" s="68" t="s">
        <v>382</v>
      </c>
    </row>
    <row r="10" spans="1:10" s="40" customFormat="1" ht="19.95" customHeight="1" x14ac:dyDescent="0.3">
      <c r="A10" s="88" t="s">
        <v>356</v>
      </c>
      <c r="B10" s="68">
        <v>0.29333333333333333</v>
      </c>
      <c r="C10" s="68">
        <v>3.3333333333333335</v>
      </c>
      <c r="D10" s="86">
        <f t="shared" si="0"/>
        <v>1.8133333333333335</v>
      </c>
      <c r="E10" s="68" t="s">
        <v>406</v>
      </c>
      <c r="F10" s="88" t="s">
        <v>336</v>
      </c>
      <c r="G10" s="85">
        <v>7.0655601659750991</v>
      </c>
      <c r="H10" s="85">
        <v>108.50228215767636</v>
      </c>
      <c r="I10" s="86">
        <f t="shared" si="1"/>
        <v>57.783921161825731</v>
      </c>
      <c r="J10" s="85" t="s">
        <v>383</v>
      </c>
    </row>
    <row r="11" spans="1:10" s="40" customFormat="1" ht="19.95" customHeight="1" x14ac:dyDescent="0.3">
      <c r="A11" s="88" t="s">
        <v>357</v>
      </c>
      <c r="B11" s="68">
        <v>6.9743589743589754E-2</v>
      </c>
      <c r="C11" s="68">
        <v>0.18871794871794872</v>
      </c>
      <c r="D11" s="86">
        <f t="shared" si="0"/>
        <v>0.12923076923076923</v>
      </c>
      <c r="E11" s="68" t="s">
        <v>373</v>
      </c>
      <c r="F11" s="88" t="s">
        <v>337</v>
      </c>
      <c r="G11" s="68">
        <v>60</v>
      </c>
      <c r="H11" s="68">
        <v>281</v>
      </c>
      <c r="I11" s="86">
        <f t="shared" si="1"/>
        <v>170.5</v>
      </c>
      <c r="J11" s="68" t="s">
        <v>384</v>
      </c>
    </row>
    <row r="12" spans="1:10" s="40" customFormat="1" ht="19.95" customHeight="1" x14ac:dyDescent="0.3">
      <c r="A12" s="88" t="s">
        <v>358</v>
      </c>
      <c r="B12" s="68">
        <v>0</v>
      </c>
      <c r="C12" s="68">
        <v>0.38260869565217392</v>
      </c>
      <c r="D12" s="86">
        <f t="shared" si="0"/>
        <v>0.19130434782608696</v>
      </c>
      <c r="E12" s="68" t="s">
        <v>374</v>
      </c>
      <c r="F12" s="88" t="s">
        <v>338</v>
      </c>
      <c r="G12" s="68">
        <v>4.3</v>
      </c>
      <c r="H12" s="68">
        <v>17.5</v>
      </c>
      <c r="I12" s="86">
        <f t="shared" si="1"/>
        <v>10.9</v>
      </c>
      <c r="J12" s="68" t="s">
        <v>385</v>
      </c>
    </row>
    <row r="13" spans="1:10" s="40" customFormat="1" ht="42.6" customHeight="1" x14ac:dyDescent="0.3">
      <c r="A13" s="88" t="s">
        <v>359</v>
      </c>
      <c r="B13" s="68">
        <v>0</v>
      </c>
      <c r="C13" s="68">
        <v>0.98899999999999988</v>
      </c>
      <c r="D13" s="86">
        <f t="shared" si="0"/>
        <v>0.49449999999999994</v>
      </c>
      <c r="E13" s="87" t="s">
        <v>375</v>
      </c>
      <c r="F13" s="88" t="s">
        <v>339</v>
      </c>
      <c r="G13" s="68">
        <v>13</v>
      </c>
      <c r="H13" s="68">
        <v>63</v>
      </c>
      <c r="I13" s="86">
        <f t="shared" si="1"/>
        <v>38</v>
      </c>
      <c r="J13" s="68" t="s">
        <v>386</v>
      </c>
    </row>
    <row r="14" spans="1:10" s="40" customFormat="1" ht="34.200000000000003" customHeight="1" x14ac:dyDescent="0.3">
      <c r="A14" s="88" t="s">
        <v>360</v>
      </c>
      <c r="B14" s="68">
        <v>3.2979264214046826</v>
      </c>
      <c r="C14" s="68">
        <v>18.352552954292086</v>
      </c>
      <c r="D14" s="86">
        <f t="shared" si="0"/>
        <v>10.825239687848384</v>
      </c>
      <c r="E14" s="87" t="s">
        <v>376</v>
      </c>
      <c r="F14" s="88" t="s">
        <v>340</v>
      </c>
      <c r="G14" s="68">
        <v>77</v>
      </c>
      <c r="H14" s="68">
        <v>256</v>
      </c>
      <c r="I14" s="86">
        <f t="shared" si="1"/>
        <v>166.5</v>
      </c>
      <c r="J14" s="68" t="s">
        <v>387</v>
      </c>
    </row>
    <row r="15" spans="1:10" s="40" customFormat="1" ht="59.4" customHeight="1" x14ac:dyDescent="0.3">
      <c r="A15" s="88" t="s">
        <v>361</v>
      </c>
      <c r="B15" s="68">
        <v>4.2409264214046827</v>
      </c>
      <c r="C15" s="68">
        <v>19.180552954292086</v>
      </c>
      <c r="D15" s="86">
        <f t="shared" si="0"/>
        <v>11.710739687848385</v>
      </c>
      <c r="E15" s="87" t="s">
        <v>377</v>
      </c>
      <c r="F15" s="38" t="s">
        <v>366</v>
      </c>
      <c r="G15" s="68"/>
      <c r="H15" s="68"/>
      <c r="I15" s="86"/>
      <c r="J15" s="68"/>
    </row>
    <row r="16" spans="1:10" s="40" customFormat="1" ht="72" customHeight="1" x14ac:dyDescent="0.3">
      <c r="A16" s="88" t="s">
        <v>362</v>
      </c>
      <c r="B16" s="68">
        <v>77.764292366863103</v>
      </c>
      <c r="C16" s="68">
        <v>100</v>
      </c>
      <c r="D16" s="86">
        <f t="shared" si="0"/>
        <v>88.882146183431558</v>
      </c>
      <c r="E16" s="87" t="s">
        <v>378</v>
      </c>
      <c r="F16" s="88" t="s">
        <v>331</v>
      </c>
      <c r="G16" s="68">
        <v>19.536000000000001</v>
      </c>
      <c r="H16" s="68">
        <v>25.42</v>
      </c>
      <c r="I16" s="86">
        <f t="shared" ref="I16:I25" si="2">+(G16+H16)/2</f>
        <v>22.478000000000002</v>
      </c>
      <c r="J16" s="86" t="s">
        <v>380</v>
      </c>
    </row>
    <row r="17" spans="1:10" s="40" customFormat="1" ht="43.2" customHeight="1" x14ac:dyDescent="0.3">
      <c r="A17" s="89" t="s">
        <v>363</v>
      </c>
      <c r="B17" s="68">
        <v>0.13365348399246535</v>
      </c>
      <c r="C17" s="68">
        <v>1.7362900188323911</v>
      </c>
      <c r="D17" s="86">
        <f t="shared" si="0"/>
        <v>0.93497175141242828</v>
      </c>
      <c r="E17" s="87" t="s">
        <v>379</v>
      </c>
      <c r="F17" s="88" t="s">
        <v>332</v>
      </c>
      <c r="G17" s="68">
        <v>1.2749999999999999</v>
      </c>
      <c r="H17" s="68">
        <v>1.9179999999999999</v>
      </c>
      <c r="I17" s="86">
        <f t="shared" si="2"/>
        <v>1.5964999999999998</v>
      </c>
      <c r="J17" s="86" t="s">
        <v>381</v>
      </c>
    </row>
    <row r="18" spans="1:10" s="40" customFormat="1" ht="19.95" customHeight="1" x14ac:dyDescent="0.3">
      <c r="A18" s="40" t="s">
        <v>309</v>
      </c>
      <c r="B18" s="68"/>
      <c r="C18" s="68"/>
      <c r="D18" s="86"/>
      <c r="E18" s="68"/>
      <c r="F18" s="88" t="s">
        <v>333</v>
      </c>
      <c r="G18" s="68">
        <v>1.4000280000000001</v>
      </c>
      <c r="H18" s="68">
        <v>9.450189</v>
      </c>
      <c r="I18" s="86">
        <f t="shared" si="2"/>
        <v>5.4251085000000003</v>
      </c>
      <c r="J18" s="86" t="s">
        <v>373</v>
      </c>
    </row>
    <row r="19" spans="1:10" s="40" customFormat="1" ht="19.95" customHeight="1" x14ac:dyDescent="0.3">
      <c r="A19" s="38" t="s">
        <v>330</v>
      </c>
      <c r="B19" s="68"/>
      <c r="C19" s="68"/>
      <c r="D19" s="86"/>
      <c r="E19" s="68"/>
      <c r="F19" s="88" t="s">
        <v>334</v>
      </c>
      <c r="G19" s="68">
        <v>9.0269999999999992</v>
      </c>
      <c r="H19" s="68">
        <v>23.46</v>
      </c>
      <c r="I19" s="86">
        <f t="shared" si="2"/>
        <v>16.243500000000001</v>
      </c>
      <c r="J19" s="86" t="s">
        <v>372</v>
      </c>
    </row>
    <row r="20" spans="1:10" s="40" customFormat="1" ht="28.2" customHeight="1" x14ac:dyDescent="0.3">
      <c r="A20" s="58" t="s">
        <v>351</v>
      </c>
      <c r="B20" s="68">
        <v>150</v>
      </c>
      <c r="C20" s="68">
        <v>250</v>
      </c>
      <c r="D20" s="86">
        <f t="shared" ref="D20:D28" si="3">+(B20+C20)/2</f>
        <v>200</v>
      </c>
      <c r="E20" s="87" t="s">
        <v>352</v>
      </c>
      <c r="F20" s="88" t="s">
        <v>335</v>
      </c>
      <c r="G20" s="68">
        <v>2.5499999999999998</v>
      </c>
      <c r="H20" s="68">
        <v>10.199999999999999</v>
      </c>
      <c r="I20" s="86">
        <f t="shared" si="2"/>
        <v>6.375</v>
      </c>
      <c r="J20" s="86" t="s">
        <v>382</v>
      </c>
    </row>
    <row r="21" spans="1:10" s="40" customFormat="1" ht="27.6" customHeight="1" x14ac:dyDescent="0.3">
      <c r="A21" s="58" t="s">
        <v>350</v>
      </c>
      <c r="B21" s="68">
        <v>250</v>
      </c>
      <c r="C21" s="68">
        <v>350</v>
      </c>
      <c r="D21" s="86">
        <f t="shared" si="3"/>
        <v>300</v>
      </c>
      <c r="E21" s="68" t="s">
        <v>346</v>
      </c>
      <c r="F21" s="88" t="s">
        <v>336</v>
      </c>
      <c r="G21" s="68">
        <v>15.968372610750677</v>
      </c>
      <c r="H21" s="68">
        <v>78.219574954158773</v>
      </c>
      <c r="I21" s="86">
        <f t="shared" si="2"/>
        <v>47.093973782454725</v>
      </c>
      <c r="J21" s="85" t="s">
        <v>383</v>
      </c>
    </row>
    <row r="22" spans="1:10" s="40" customFormat="1" ht="19.95" customHeight="1" x14ac:dyDescent="0.3">
      <c r="A22" s="40" t="s">
        <v>342</v>
      </c>
      <c r="B22" s="68">
        <v>3</v>
      </c>
      <c r="C22" s="68">
        <v>6</v>
      </c>
      <c r="D22" s="86">
        <f t="shared" si="3"/>
        <v>4.5</v>
      </c>
      <c r="E22" s="68" t="s">
        <v>343</v>
      </c>
      <c r="F22" s="88" t="s">
        <v>337</v>
      </c>
      <c r="G22" s="68">
        <v>132</v>
      </c>
      <c r="H22" s="68">
        <v>338</v>
      </c>
      <c r="I22" s="86">
        <f t="shared" si="2"/>
        <v>235</v>
      </c>
      <c r="J22" s="86" t="s">
        <v>384</v>
      </c>
    </row>
    <row r="23" spans="1:10" s="40" customFormat="1" ht="19.95" customHeight="1" x14ac:dyDescent="0.3">
      <c r="A23" s="40" t="s">
        <v>344</v>
      </c>
      <c r="B23" s="68">
        <v>3</v>
      </c>
      <c r="C23" s="68">
        <v>6</v>
      </c>
      <c r="D23" s="86">
        <f t="shared" si="3"/>
        <v>4.5</v>
      </c>
      <c r="E23" s="68" t="s">
        <v>343</v>
      </c>
      <c r="F23" s="88" t="s">
        <v>338</v>
      </c>
      <c r="G23" s="68">
        <v>2.2999999999999998</v>
      </c>
      <c r="H23" s="68">
        <v>8.4</v>
      </c>
      <c r="I23" s="86">
        <f t="shared" si="2"/>
        <v>5.35</v>
      </c>
      <c r="J23" s="86" t="s">
        <v>385</v>
      </c>
    </row>
    <row r="24" spans="1:10" s="40" customFormat="1" ht="19.95" customHeight="1" x14ac:dyDescent="0.3">
      <c r="A24" s="64" t="s">
        <v>391</v>
      </c>
      <c r="B24" s="68">
        <v>200</v>
      </c>
      <c r="C24" s="68">
        <v>250</v>
      </c>
      <c r="D24" s="86">
        <f t="shared" si="3"/>
        <v>225</v>
      </c>
      <c r="E24" s="68" t="s">
        <v>345</v>
      </c>
      <c r="F24" s="88" t="s">
        <v>339</v>
      </c>
      <c r="G24" s="68">
        <v>9</v>
      </c>
      <c r="H24" s="68">
        <v>29</v>
      </c>
      <c r="I24" s="86">
        <f t="shared" si="2"/>
        <v>19</v>
      </c>
      <c r="J24" s="86" t="s">
        <v>386</v>
      </c>
    </row>
    <row r="25" spans="1:10" s="40" customFormat="1" ht="19.95" customHeight="1" x14ac:dyDescent="0.3">
      <c r="A25" s="40" t="s">
        <v>349</v>
      </c>
      <c r="B25" s="68">
        <v>4</v>
      </c>
      <c r="C25" s="68">
        <v>6</v>
      </c>
      <c r="D25" s="86">
        <f t="shared" si="3"/>
        <v>5</v>
      </c>
      <c r="E25" s="68" t="s">
        <v>343</v>
      </c>
      <c r="F25" s="88" t="s">
        <v>340</v>
      </c>
      <c r="G25" s="68">
        <v>82</v>
      </c>
      <c r="H25" s="68">
        <v>267</v>
      </c>
      <c r="I25" s="86">
        <f t="shared" si="2"/>
        <v>174.5</v>
      </c>
      <c r="J25" s="86" t="s">
        <v>387</v>
      </c>
    </row>
    <row r="26" spans="1:10" s="40" customFormat="1" ht="24.6" customHeight="1" x14ac:dyDescent="0.3">
      <c r="A26" s="93" t="s">
        <v>393</v>
      </c>
      <c r="B26" s="68">
        <v>100</v>
      </c>
      <c r="C26" s="68">
        <v>120</v>
      </c>
      <c r="D26" s="86">
        <f t="shared" si="3"/>
        <v>110</v>
      </c>
      <c r="E26" s="68" t="s">
        <v>347</v>
      </c>
    </row>
    <row r="27" spans="1:10" s="40" customFormat="1" ht="25.95" customHeight="1" x14ac:dyDescent="0.3">
      <c r="A27" s="93" t="s">
        <v>392</v>
      </c>
      <c r="B27" s="68">
        <v>0.5</v>
      </c>
      <c r="C27" s="68">
        <v>1.5</v>
      </c>
      <c r="D27" s="86">
        <f t="shared" si="3"/>
        <v>1</v>
      </c>
      <c r="E27" s="87" t="s">
        <v>348</v>
      </c>
    </row>
    <row r="28" spans="1:10" s="40" customFormat="1" ht="25.95" customHeight="1" x14ac:dyDescent="0.3">
      <c r="A28" s="99" t="s">
        <v>395</v>
      </c>
      <c r="B28" s="100">
        <v>4</v>
      </c>
      <c r="C28" s="100">
        <v>6</v>
      </c>
      <c r="D28" s="86">
        <f t="shared" si="3"/>
        <v>5</v>
      </c>
      <c r="E28" s="100" t="s">
        <v>396</v>
      </c>
    </row>
    <row r="29" spans="1:10" s="40" customFormat="1" ht="28.95" customHeight="1" x14ac:dyDescent="0.3">
      <c r="A29" s="69"/>
      <c r="B29" s="68"/>
      <c r="C29" s="68"/>
      <c r="D29" s="86"/>
      <c r="E29" s="147" t="s">
        <v>388</v>
      </c>
      <c r="F29" s="148"/>
    </row>
    <row r="30" spans="1:10" s="40" customFormat="1" ht="19.95" customHeight="1" x14ac:dyDescent="0.3">
      <c r="A30" s="69"/>
      <c r="B30" s="68"/>
      <c r="C30" s="68"/>
      <c r="D30" s="86"/>
      <c r="E30" s="68"/>
    </row>
    <row r="31" spans="1:10" s="40" customFormat="1" ht="19.95" customHeight="1" x14ac:dyDescent="0.3">
      <c r="A31" s="69"/>
      <c r="B31" s="68"/>
      <c r="C31" s="68"/>
      <c r="D31" s="86"/>
      <c r="E31" s="68"/>
    </row>
    <row r="32" spans="1:10" ht="19.95" customHeight="1" x14ac:dyDescent="0.3"/>
    <row r="33" ht="19.95" customHeight="1" x14ac:dyDescent="0.3"/>
    <row r="34" ht="19.95" customHeight="1" x14ac:dyDescent="0.3"/>
    <row r="35" ht="19.95" customHeight="1" x14ac:dyDescent="0.3"/>
    <row r="36" ht="19.95" customHeight="1" x14ac:dyDescent="0.3"/>
    <row r="37" ht="19.95" customHeight="1" x14ac:dyDescent="0.3"/>
    <row r="38" ht="19.95" customHeight="1" x14ac:dyDescent="0.3"/>
    <row r="39" ht="19.95" customHeight="1" x14ac:dyDescent="0.3"/>
    <row r="40" ht="19.95" customHeight="1" x14ac:dyDescent="0.3"/>
    <row r="41" ht="19.95" customHeight="1" x14ac:dyDescent="0.3"/>
    <row r="42" ht="19.95" customHeight="1" x14ac:dyDescent="0.3"/>
    <row r="43" ht="19.95" customHeight="1" x14ac:dyDescent="0.3"/>
    <row r="44" ht="19.95" customHeight="1" x14ac:dyDescent="0.3"/>
    <row r="45" ht="33" customHeight="1" x14ac:dyDescent="0.3"/>
    <row r="46" ht="19.95" customHeight="1" x14ac:dyDescent="0.3"/>
    <row r="47" ht="19.95" customHeight="1" x14ac:dyDescent="0.3"/>
    <row r="48" ht="19.95" customHeight="1" x14ac:dyDescent="0.3"/>
    <row r="49" ht="19.95" customHeight="1" x14ac:dyDescent="0.3"/>
    <row r="50" ht="19.95" customHeight="1" x14ac:dyDescent="0.3"/>
    <row r="51" ht="19.95" customHeight="1" x14ac:dyDescent="0.3"/>
    <row r="52" ht="31.2" customHeight="1" x14ac:dyDescent="0.3"/>
    <row r="53" ht="19.95" customHeight="1" x14ac:dyDescent="0.3"/>
    <row r="54" ht="19.95" customHeight="1" x14ac:dyDescent="0.3"/>
    <row r="55" ht="19.95" customHeight="1" x14ac:dyDescent="0.3"/>
    <row r="56" ht="19.95" customHeight="1" x14ac:dyDescent="0.3"/>
    <row r="57" ht="19.95" customHeight="1" x14ac:dyDescent="0.3"/>
  </sheetData>
  <mergeCells count="3">
    <mergeCell ref="A1:E1"/>
    <mergeCell ref="F1:J1"/>
    <mergeCell ref="E29:F29"/>
  </mergeCells>
  <printOptions horizontalCentered="1" verticalCentered="1" gridLines="1"/>
  <pageMargins left="7.874015748031496E-2" right="7.874015748031496E-2" top="7.874015748031496E-2" bottom="7.874015748031496E-2" header="0.31496062992125984" footer="0.31496062992125984"/>
  <pageSetup paperSize="9" scale="85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19</vt:i4>
      </vt:variant>
    </vt:vector>
  </HeadingPairs>
  <TitlesOfParts>
    <vt:vector size="19" baseType="lpstr">
      <vt:lpstr>Indice</vt:lpstr>
      <vt:lpstr>Pt_Ext</vt:lpstr>
      <vt:lpstr>Pt_Int</vt:lpstr>
      <vt:lpstr>PtExtInt</vt:lpstr>
      <vt:lpstr>Pt_Lim</vt:lpstr>
      <vt:lpstr>Pt_Ex_In_Lim</vt:lpstr>
      <vt:lpstr>Dd_Alunos</vt:lpstr>
      <vt:lpstr>Correlacoes</vt:lpstr>
      <vt:lpstr>DdRefer</vt:lpstr>
      <vt:lpstr>DdCorr</vt:lpstr>
      <vt:lpstr>DdSSD</vt:lpstr>
      <vt:lpstr>DdVRT</vt:lpstr>
      <vt:lpstr>Dd_PerArea</vt:lpstr>
      <vt:lpstr>PtLimGr01</vt:lpstr>
      <vt:lpstr>Graf_Lim</vt:lpstr>
      <vt:lpstr>DdSolo</vt:lpstr>
      <vt:lpstr>DdPlantas</vt:lpstr>
      <vt:lpstr>Dados_Tt</vt:lpstr>
      <vt:lpstr>DdMedias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Santos</dc:creator>
  <cp:lastModifiedBy>Fernando Santos</cp:lastModifiedBy>
  <cp:lastPrinted>2023-06-20T08:53:59Z</cp:lastPrinted>
  <dcterms:created xsi:type="dcterms:W3CDTF">2009-10-23T14:42:30Z</dcterms:created>
  <dcterms:modified xsi:type="dcterms:W3CDTF">2024-04-27T09:36:00Z</dcterms:modified>
</cp:coreProperties>
</file>